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2020\ZS,MS_Sona\ZS Antoninska_poradenske pracoviste\SOUTĚŽ\"/>
    </mc:Choice>
  </mc:AlternateContent>
  <bookViews>
    <workbookView xWindow="360" yWindow="270" windowWidth="18735" windowHeight="12210" firstSheet="1" activeTab="1"/>
  </bookViews>
  <sheets>
    <sheet name="Pokyny pro vyplnění" sheetId="11" r:id="rId1"/>
    <sheet name="Stavba" sheetId="1" r:id="rId2"/>
    <sheet name="VzorPolozky" sheetId="10" state="hidden" r:id="rId3"/>
    <sheet name="01-0_VON" sheetId="12" r:id="rId4"/>
    <sheet name="01-1_Stavební práce" sheetId="13" r:id="rId5"/>
    <sheet name="01-2_ZTI" sheetId="14" r:id="rId6"/>
    <sheet name="01-3_elektro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'01-0_VON'!$1:$7</definedName>
    <definedName name="_xlnm.Print_Titles" localSheetId="4">'01-1_Stavební práce'!$1:$7</definedName>
    <definedName name="_xlnm.Print_Titles" localSheetId="5">'01-2_ZTI'!$1:$7</definedName>
    <definedName name="_xlnm.Print_Titles" localSheetId="6">'01-3_elektro'!$1:$7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'01-0_VON'!$A$1:$W$29</definedName>
    <definedName name="_xlnm.Print_Area" localSheetId="4">'01-1_Stavební práce'!$A$1:$W$190</definedName>
    <definedName name="_xlnm.Print_Area" localSheetId="5">'01-2_ZTI'!$A$1:$W$68</definedName>
    <definedName name="_xlnm.Print_Area" localSheetId="6">'01-3_elektro'!$A$1:$W$81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9" i="15" l="1"/>
  <c r="M9" i="15" s="1"/>
  <c r="I9" i="15"/>
  <c r="K9" i="15"/>
  <c r="O9" i="15"/>
  <c r="Q9" i="15"/>
  <c r="V9" i="15"/>
  <c r="G10" i="15"/>
  <c r="M10" i="15" s="1"/>
  <c r="I10" i="15"/>
  <c r="K10" i="15"/>
  <c r="O10" i="15"/>
  <c r="Q10" i="15"/>
  <c r="V10" i="15"/>
  <c r="G12" i="15"/>
  <c r="I12" i="15"/>
  <c r="K12" i="15"/>
  <c r="M12" i="15"/>
  <c r="O12" i="15"/>
  <c r="Q12" i="15"/>
  <c r="V12" i="15"/>
  <c r="G14" i="15"/>
  <c r="M14" i="15" s="1"/>
  <c r="I14" i="15"/>
  <c r="K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Q22" i="15"/>
  <c r="V22" i="15"/>
  <c r="G23" i="15"/>
  <c r="I23" i="15"/>
  <c r="K23" i="15"/>
  <c r="M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M26" i="15" s="1"/>
  <c r="I26" i="15"/>
  <c r="K26" i="15"/>
  <c r="O26" i="15"/>
  <c r="Q26" i="15"/>
  <c r="V26" i="15"/>
  <c r="G27" i="15"/>
  <c r="M27" i="15" s="1"/>
  <c r="I27" i="15"/>
  <c r="K27" i="15"/>
  <c r="O27" i="15"/>
  <c r="Q27" i="15"/>
  <c r="V27" i="15"/>
  <c r="G28" i="15"/>
  <c r="M28" i="15" s="1"/>
  <c r="I28" i="15"/>
  <c r="K28" i="15"/>
  <c r="O28" i="15"/>
  <c r="Q28" i="15"/>
  <c r="V28" i="15"/>
  <c r="G29" i="15"/>
  <c r="I29" i="15"/>
  <c r="K29" i="15"/>
  <c r="M29" i="15"/>
  <c r="O29" i="15"/>
  <c r="Q29" i="15"/>
  <c r="V29" i="15"/>
  <c r="G30" i="15"/>
  <c r="M30" i="15" s="1"/>
  <c r="I30" i="15"/>
  <c r="K30" i="15"/>
  <c r="O30" i="15"/>
  <c r="Q30" i="15"/>
  <c r="V30" i="15"/>
  <c r="G31" i="15"/>
  <c r="I31" i="15"/>
  <c r="K31" i="15"/>
  <c r="M31" i="15"/>
  <c r="O31" i="15"/>
  <c r="Q31" i="15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4" i="15"/>
  <c r="M34" i="15" s="1"/>
  <c r="I34" i="15"/>
  <c r="K34" i="15"/>
  <c r="O34" i="15"/>
  <c r="Q34" i="15"/>
  <c r="V34" i="15"/>
  <c r="G35" i="15"/>
  <c r="M35" i="15" s="1"/>
  <c r="I35" i="15"/>
  <c r="K35" i="15"/>
  <c r="O35" i="15"/>
  <c r="Q35" i="15"/>
  <c r="V35" i="15"/>
  <c r="G36" i="15"/>
  <c r="M36" i="15" s="1"/>
  <c r="I36" i="15"/>
  <c r="K36" i="15"/>
  <c r="O36" i="15"/>
  <c r="Q36" i="15"/>
  <c r="V36" i="15"/>
  <c r="G37" i="15"/>
  <c r="I37" i="15"/>
  <c r="K37" i="15"/>
  <c r="M37" i="15"/>
  <c r="O37" i="15"/>
  <c r="Q37" i="15"/>
  <c r="V37" i="15"/>
  <c r="G38" i="15"/>
  <c r="M38" i="15" s="1"/>
  <c r="I38" i="15"/>
  <c r="K38" i="15"/>
  <c r="O38" i="15"/>
  <c r="Q38" i="15"/>
  <c r="V38" i="15"/>
  <c r="G39" i="15"/>
  <c r="I39" i="15"/>
  <c r="K39" i="15"/>
  <c r="M39" i="15"/>
  <c r="O39" i="15"/>
  <c r="Q39" i="15"/>
  <c r="V39" i="15"/>
  <c r="G40" i="15"/>
  <c r="M40" i="15" s="1"/>
  <c r="I40" i="15"/>
  <c r="K40" i="15"/>
  <c r="O40" i="15"/>
  <c r="Q40" i="15"/>
  <c r="V40" i="15"/>
  <c r="G41" i="15"/>
  <c r="I41" i="15"/>
  <c r="K41" i="15"/>
  <c r="M41" i="15"/>
  <c r="O41" i="15"/>
  <c r="Q41" i="15"/>
  <c r="V41" i="15"/>
  <c r="G42" i="15"/>
  <c r="M42" i="15" s="1"/>
  <c r="I42" i="15"/>
  <c r="K42" i="15"/>
  <c r="O42" i="15"/>
  <c r="Q42" i="15"/>
  <c r="V42" i="15"/>
  <c r="G43" i="15"/>
  <c r="M43" i="15" s="1"/>
  <c r="I43" i="15"/>
  <c r="K43" i="15"/>
  <c r="O43" i="15"/>
  <c r="Q43" i="15"/>
  <c r="V43" i="15"/>
  <c r="G44" i="15"/>
  <c r="M44" i="15" s="1"/>
  <c r="I44" i="15"/>
  <c r="K44" i="15"/>
  <c r="O44" i="15"/>
  <c r="Q44" i="15"/>
  <c r="V44" i="15"/>
  <c r="G45" i="15"/>
  <c r="I45" i="15"/>
  <c r="K45" i="15"/>
  <c r="M45" i="15"/>
  <c r="O45" i="15"/>
  <c r="Q45" i="15"/>
  <c r="V45" i="15"/>
  <c r="G46" i="15"/>
  <c r="M46" i="15" s="1"/>
  <c r="I46" i="15"/>
  <c r="K46" i="15"/>
  <c r="O46" i="15"/>
  <c r="Q46" i="15"/>
  <c r="V46" i="15"/>
  <c r="G47" i="15"/>
  <c r="I47" i="15"/>
  <c r="K47" i="15"/>
  <c r="M47" i="15"/>
  <c r="O47" i="15"/>
  <c r="Q47" i="15"/>
  <c r="V47" i="15"/>
  <c r="G48" i="15"/>
  <c r="M48" i="15" s="1"/>
  <c r="I48" i="15"/>
  <c r="K48" i="15"/>
  <c r="O48" i="15"/>
  <c r="Q48" i="15"/>
  <c r="V48" i="15"/>
  <c r="G49" i="15"/>
  <c r="I49" i="15"/>
  <c r="K49" i="15"/>
  <c r="M49" i="15"/>
  <c r="O49" i="15"/>
  <c r="Q49" i="15"/>
  <c r="V49" i="15"/>
  <c r="G50" i="15"/>
  <c r="M50" i="15" s="1"/>
  <c r="I50" i="15"/>
  <c r="K50" i="15"/>
  <c r="O50" i="15"/>
  <c r="Q50" i="15"/>
  <c r="V50" i="15"/>
  <c r="G52" i="15"/>
  <c r="I52" i="15"/>
  <c r="K52" i="15"/>
  <c r="O52" i="15"/>
  <c r="Q52" i="15"/>
  <c r="V52" i="15"/>
  <c r="G53" i="15"/>
  <c r="I53" i="15"/>
  <c r="K53" i="15"/>
  <c r="M53" i="15"/>
  <c r="O53" i="15"/>
  <c r="Q53" i="15"/>
  <c r="V53" i="15"/>
  <c r="G54" i="15"/>
  <c r="M54" i="15" s="1"/>
  <c r="I54" i="15"/>
  <c r="K54" i="15"/>
  <c r="O54" i="15"/>
  <c r="Q54" i="15"/>
  <c r="V54" i="15"/>
  <c r="G55" i="15"/>
  <c r="I55" i="15"/>
  <c r="K55" i="15"/>
  <c r="M55" i="15"/>
  <c r="O55" i="15"/>
  <c r="Q55" i="15"/>
  <c r="V55" i="15"/>
  <c r="G56" i="15"/>
  <c r="M56" i="15" s="1"/>
  <c r="I56" i="15"/>
  <c r="K56" i="15"/>
  <c r="O56" i="15"/>
  <c r="Q56" i="15"/>
  <c r="V56" i="15"/>
  <c r="G57" i="15"/>
  <c r="M57" i="15" s="1"/>
  <c r="I57" i="15"/>
  <c r="K57" i="15"/>
  <c r="O57" i="15"/>
  <c r="Q57" i="15"/>
  <c r="V57" i="15"/>
  <c r="G58" i="15"/>
  <c r="M58" i="15" s="1"/>
  <c r="I58" i="15"/>
  <c r="K58" i="15"/>
  <c r="O58" i="15"/>
  <c r="Q58" i="15"/>
  <c r="V58" i="15"/>
  <c r="G59" i="15"/>
  <c r="I59" i="15"/>
  <c r="K59" i="15"/>
  <c r="M59" i="15"/>
  <c r="O59" i="15"/>
  <c r="Q59" i="15"/>
  <c r="V59" i="15"/>
  <c r="G60" i="15"/>
  <c r="M60" i="15" s="1"/>
  <c r="I60" i="15"/>
  <c r="K60" i="15"/>
  <c r="O60" i="15"/>
  <c r="Q60" i="15"/>
  <c r="V60" i="15"/>
  <c r="G61" i="15"/>
  <c r="I61" i="15"/>
  <c r="K61" i="15"/>
  <c r="M61" i="15"/>
  <c r="O61" i="15"/>
  <c r="Q61" i="15"/>
  <c r="V61" i="15"/>
  <c r="G62" i="15"/>
  <c r="M62" i="15" s="1"/>
  <c r="I62" i="15"/>
  <c r="K62" i="15"/>
  <c r="O62" i="15"/>
  <c r="Q62" i="15"/>
  <c r="V62" i="15"/>
  <c r="G63" i="15"/>
  <c r="I63" i="15"/>
  <c r="K63" i="15"/>
  <c r="M63" i="15"/>
  <c r="O63" i="15"/>
  <c r="Q63" i="15"/>
  <c r="V63" i="15"/>
  <c r="G64" i="15"/>
  <c r="M64" i="15" s="1"/>
  <c r="I64" i="15"/>
  <c r="K64" i="15"/>
  <c r="O64" i="15"/>
  <c r="Q64" i="15"/>
  <c r="V64" i="15"/>
  <c r="G65" i="15"/>
  <c r="M65" i="15" s="1"/>
  <c r="I65" i="15"/>
  <c r="K65" i="15"/>
  <c r="O65" i="15"/>
  <c r="Q65" i="15"/>
  <c r="V65" i="15"/>
  <c r="G66" i="15"/>
  <c r="M66" i="15" s="1"/>
  <c r="I66" i="15"/>
  <c r="K66" i="15"/>
  <c r="O66" i="15"/>
  <c r="Q66" i="15"/>
  <c r="V66" i="15"/>
  <c r="G68" i="15"/>
  <c r="I68" i="15"/>
  <c r="K68" i="15"/>
  <c r="O68" i="15"/>
  <c r="Q68" i="15"/>
  <c r="V68" i="15"/>
  <c r="G69" i="15"/>
  <c r="I69" i="15"/>
  <c r="K69" i="15"/>
  <c r="M69" i="15"/>
  <c r="O69" i="15"/>
  <c r="Q69" i="15"/>
  <c r="V69" i="15"/>
  <c r="G70" i="15"/>
  <c r="M70" i="15" s="1"/>
  <c r="I70" i="15"/>
  <c r="K70" i="15"/>
  <c r="O70" i="15"/>
  <c r="Q70" i="15"/>
  <c r="V70" i="15"/>
  <c r="G71" i="15"/>
  <c r="M71" i="15" s="1"/>
  <c r="I71" i="15"/>
  <c r="K71" i="15"/>
  <c r="O71" i="15"/>
  <c r="Q71" i="15"/>
  <c r="V71" i="15"/>
  <c r="G72" i="15"/>
  <c r="M72" i="15" s="1"/>
  <c r="I72" i="15"/>
  <c r="K72" i="15"/>
  <c r="O72" i="15"/>
  <c r="Q72" i="15"/>
  <c r="V72" i="15"/>
  <c r="G73" i="15"/>
  <c r="M73" i="15" s="1"/>
  <c r="I73" i="15"/>
  <c r="K73" i="15"/>
  <c r="O73" i="15"/>
  <c r="Q73" i="15"/>
  <c r="V73" i="15"/>
  <c r="AE75" i="15"/>
  <c r="F44" i="1" s="1"/>
  <c r="G9" i="14"/>
  <c r="I9" i="14"/>
  <c r="K9" i="14"/>
  <c r="M9" i="14"/>
  <c r="O9" i="14"/>
  <c r="Q9" i="14"/>
  <c r="V9" i="14"/>
  <c r="G11" i="14"/>
  <c r="M11" i="14" s="1"/>
  <c r="I11" i="14"/>
  <c r="K11" i="14"/>
  <c r="O11" i="14"/>
  <c r="Q11" i="14"/>
  <c r="V11" i="14"/>
  <c r="G13" i="14"/>
  <c r="I13" i="14"/>
  <c r="K13" i="14"/>
  <c r="M13" i="14"/>
  <c r="O13" i="14"/>
  <c r="Q13" i="14"/>
  <c r="V13" i="14"/>
  <c r="G16" i="14"/>
  <c r="M16" i="14" s="1"/>
  <c r="I16" i="14"/>
  <c r="K16" i="14"/>
  <c r="O16" i="14"/>
  <c r="Q16" i="14"/>
  <c r="V16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7" i="14"/>
  <c r="I27" i="14"/>
  <c r="K27" i="14"/>
  <c r="O27" i="14"/>
  <c r="Q27" i="14"/>
  <c r="V27" i="14"/>
  <c r="G28" i="14"/>
  <c r="I28" i="14"/>
  <c r="K28" i="14"/>
  <c r="M28" i="14"/>
  <c r="O28" i="14"/>
  <c r="Q28" i="14"/>
  <c r="V28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3" i="14"/>
  <c r="M33" i="14" s="1"/>
  <c r="I33" i="14"/>
  <c r="K33" i="14"/>
  <c r="O33" i="14"/>
  <c r="Q33" i="14"/>
  <c r="V33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42" i="14"/>
  <c r="I42" i="14"/>
  <c r="K42" i="14"/>
  <c r="M42" i="14"/>
  <c r="O42" i="14"/>
  <c r="Q42" i="14"/>
  <c r="V42" i="14"/>
  <c r="G43" i="14"/>
  <c r="I43" i="14"/>
  <c r="K43" i="14"/>
  <c r="M43" i="14"/>
  <c r="O43" i="14"/>
  <c r="Q43" i="14"/>
  <c r="V43" i="14"/>
  <c r="G45" i="14"/>
  <c r="M45" i="14" s="1"/>
  <c r="I45" i="14"/>
  <c r="K45" i="14"/>
  <c r="O45" i="14"/>
  <c r="Q45" i="14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K59" i="14"/>
  <c r="V59" i="14"/>
  <c r="G60" i="14"/>
  <c r="G59" i="14" s="1"/>
  <c r="I69" i="1" s="1"/>
  <c r="I60" i="14"/>
  <c r="I59" i="14" s="1"/>
  <c r="K60" i="14"/>
  <c r="M60" i="14"/>
  <c r="M59" i="14" s="1"/>
  <c r="O60" i="14"/>
  <c r="O59" i="14" s="1"/>
  <c r="Q60" i="14"/>
  <c r="Q59" i="14" s="1"/>
  <c r="V60" i="14"/>
  <c r="AE62" i="14"/>
  <c r="F43" i="1" s="1"/>
  <c r="BA144" i="13"/>
  <c r="BA56" i="13"/>
  <c r="BA48" i="13"/>
  <c r="BA25" i="13"/>
  <c r="BA19" i="13"/>
  <c r="G9" i="13"/>
  <c r="M9" i="13" s="1"/>
  <c r="I9" i="13"/>
  <c r="K9" i="13"/>
  <c r="O9" i="13"/>
  <c r="Q9" i="13"/>
  <c r="Q8" i="13" s="1"/>
  <c r="V9" i="13"/>
  <c r="G12" i="13"/>
  <c r="I12" i="13"/>
  <c r="K12" i="13"/>
  <c r="K8" i="13" s="1"/>
  <c r="O12" i="13"/>
  <c r="Q12" i="13"/>
  <c r="V12" i="13"/>
  <c r="V8" i="13" s="1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Q18" i="13"/>
  <c r="Q17" i="13" s="1"/>
  <c r="V18" i="13"/>
  <c r="G21" i="13"/>
  <c r="I21" i="13"/>
  <c r="K21" i="13"/>
  <c r="K17" i="13" s="1"/>
  <c r="O21" i="13"/>
  <c r="Q21" i="13"/>
  <c r="V21" i="13"/>
  <c r="V17" i="13" s="1"/>
  <c r="G24" i="13"/>
  <c r="I24" i="13"/>
  <c r="K24" i="13"/>
  <c r="O24" i="13"/>
  <c r="Q24" i="13"/>
  <c r="V24" i="13"/>
  <c r="G27" i="13"/>
  <c r="I27" i="13"/>
  <c r="I23" i="13" s="1"/>
  <c r="K27" i="13"/>
  <c r="M27" i="13"/>
  <c r="O27" i="13"/>
  <c r="Q27" i="13"/>
  <c r="Q23" i="13" s="1"/>
  <c r="V27" i="13"/>
  <c r="G33" i="13"/>
  <c r="M33" i="13" s="1"/>
  <c r="I33" i="13"/>
  <c r="K33" i="13"/>
  <c r="O33" i="13"/>
  <c r="Q33" i="13"/>
  <c r="V33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3" i="13"/>
  <c r="I43" i="13"/>
  <c r="K43" i="13"/>
  <c r="M43" i="13"/>
  <c r="O43" i="13"/>
  <c r="Q43" i="13"/>
  <c r="V43" i="13"/>
  <c r="G45" i="13"/>
  <c r="M45" i="13" s="1"/>
  <c r="I45" i="13"/>
  <c r="K45" i="13"/>
  <c r="O45" i="13"/>
  <c r="Q45" i="13"/>
  <c r="Q44" i="13" s="1"/>
  <c r="V45" i="13"/>
  <c r="G47" i="13"/>
  <c r="I47" i="13"/>
  <c r="K47" i="13"/>
  <c r="K44" i="13" s="1"/>
  <c r="O47" i="13"/>
  <c r="Q47" i="13"/>
  <c r="V47" i="13"/>
  <c r="V44" i="13" s="1"/>
  <c r="Q49" i="13"/>
  <c r="G50" i="13"/>
  <c r="G49" i="13" s="1"/>
  <c r="I56" i="1" s="1"/>
  <c r="I50" i="13"/>
  <c r="I49" i="13" s="1"/>
  <c r="K50" i="13"/>
  <c r="K49" i="13" s="1"/>
  <c r="O50" i="13"/>
  <c r="O49" i="13" s="1"/>
  <c r="Q50" i="13"/>
  <c r="V50" i="13"/>
  <c r="V49" i="13" s="1"/>
  <c r="G52" i="13"/>
  <c r="G51" i="13" s="1"/>
  <c r="I57" i="1" s="1"/>
  <c r="I52" i="13"/>
  <c r="I51" i="13" s="1"/>
  <c r="K52" i="13"/>
  <c r="K51" i="13" s="1"/>
  <c r="O52" i="13"/>
  <c r="O51" i="13" s="1"/>
  <c r="Q52" i="13"/>
  <c r="Q51" i="13" s="1"/>
  <c r="V52" i="13"/>
  <c r="V51" i="13" s="1"/>
  <c r="G55" i="13"/>
  <c r="I55" i="13"/>
  <c r="K55" i="13"/>
  <c r="O55" i="13"/>
  <c r="Q55" i="13"/>
  <c r="V55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3" i="13"/>
  <c r="M63" i="13" s="1"/>
  <c r="I63" i="13"/>
  <c r="K63" i="13"/>
  <c r="O63" i="13"/>
  <c r="Q63" i="13"/>
  <c r="V63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9" i="13"/>
  <c r="M69" i="13" s="1"/>
  <c r="I69" i="13"/>
  <c r="K69" i="13"/>
  <c r="O69" i="13"/>
  <c r="Q69" i="13"/>
  <c r="V69" i="13"/>
  <c r="G73" i="13"/>
  <c r="I73" i="13"/>
  <c r="K73" i="13"/>
  <c r="M73" i="13"/>
  <c r="O73" i="13"/>
  <c r="Q73" i="13"/>
  <c r="V73" i="13"/>
  <c r="V75" i="13"/>
  <c r="G76" i="13"/>
  <c r="G75" i="13" s="1"/>
  <c r="I59" i="1" s="1"/>
  <c r="I76" i="13"/>
  <c r="I75" i="13" s="1"/>
  <c r="K76" i="13"/>
  <c r="K75" i="13" s="1"/>
  <c r="M76" i="13"/>
  <c r="M75" i="13" s="1"/>
  <c r="O76" i="13"/>
  <c r="O75" i="13" s="1"/>
  <c r="Q76" i="13"/>
  <c r="Q75" i="13" s="1"/>
  <c r="V76" i="13"/>
  <c r="G82" i="13"/>
  <c r="M82" i="13" s="1"/>
  <c r="I82" i="13"/>
  <c r="K82" i="13"/>
  <c r="O82" i="13"/>
  <c r="Q82" i="13"/>
  <c r="V82" i="13"/>
  <c r="G83" i="13"/>
  <c r="I83" i="13"/>
  <c r="K83" i="13"/>
  <c r="K81" i="13" s="1"/>
  <c r="O83" i="13"/>
  <c r="Q83" i="13"/>
  <c r="V83" i="13"/>
  <c r="V81" i="13" s="1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91" i="13"/>
  <c r="I91" i="13"/>
  <c r="K91" i="13"/>
  <c r="K90" i="13" s="1"/>
  <c r="O91" i="13"/>
  <c r="Q91" i="13"/>
  <c r="V91" i="13"/>
  <c r="G93" i="13"/>
  <c r="M93" i="13" s="1"/>
  <c r="I93" i="13"/>
  <c r="I90" i="13" s="1"/>
  <c r="K93" i="13"/>
  <c r="O93" i="13"/>
  <c r="Q93" i="13"/>
  <c r="Q90" i="13" s="1"/>
  <c r="V93" i="13"/>
  <c r="G99" i="13"/>
  <c r="I99" i="13"/>
  <c r="K99" i="13"/>
  <c r="M99" i="13"/>
  <c r="O99" i="13"/>
  <c r="Q99" i="13"/>
  <c r="V99" i="13"/>
  <c r="G101" i="13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I107" i="13"/>
  <c r="K107" i="13"/>
  <c r="M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I111" i="13"/>
  <c r="K111" i="13"/>
  <c r="M111" i="13"/>
  <c r="O111" i="13"/>
  <c r="Q111" i="13"/>
  <c r="V111" i="13"/>
  <c r="G113" i="13"/>
  <c r="M113" i="13" s="1"/>
  <c r="I113" i="13"/>
  <c r="K113" i="13"/>
  <c r="O113" i="13"/>
  <c r="Q113" i="13"/>
  <c r="V113" i="13"/>
  <c r="G115" i="13"/>
  <c r="I115" i="13"/>
  <c r="K115" i="13"/>
  <c r="M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5" i="13"/>
  <c r="I125" i="13"/>
  <c r="K125" i="13"/>
  <c r="O125" i="13"/>
  <c r="Q125" i="13"/>
  <c r="V125" i="13"/>
  <c r="G127" i="13"/>
  <c r="I127" i="13"/>
  <c r="K127" i="13"/>
  <c r="M127" i="13"/>
  <c r="O127" i="13"/>
  <c r="Q127" i="13"/>
  <c r="V127" i="13"/>
  <c r="G131" i="13"/>
  <c r="M131" i="13" s="1"/>
  <c r="I131" i="13"/>
  <c r="K131" i="13"/>
  <c r="O131" i="13"/>
  <c r="Q131" i="13"/>
  <c r="V131" i="13"/>
  <c r="G135" i="13"/>
  <c r="M135" i="13" s="1"/>
  <c r="I135" i="13"/>
  <c r="K135" i="13"/>
  <c r="O135" i="13"/>
  <c r="Q135" i="13"/>
  <c r="V135" i="13"/>
  <c r="G137" i="13"/>
  <c r="M137" i="13" s="1"/>
  <c r="I137" i="13"/>
  <c r="K137" i="13"/>
  <c r="O137" i="13"/>
  <c r="Q137" i="13"/>
  <c r="V137" i="13"/>
  <c r="I141" i="13"/>
  <c r="Q141" i="13"/>
  <c r="G142" i="13"/>
  <c r="G141" i="13" s="1"/>
  <c r="I67" i="1" s="1"/>
  <c r="I142" i="13"/>
  <c r="K142" i="13"/>
  <c r="K141" i="13" s="1"/>
  <c r="O142" i="13"/>
  <c r="O141" i="13" s="1"/>
  <c r="Q142" i="13"/>
  <c r="V142" i="13"/>
  <c r="V141" i="13" s="1"/>
  <c r="G147" i="13"/>
  <c r="G146" i="13" s="1"/>
  <c r="I68" i="1" s="1"/>
  <c r="I147" i="13"/>
  <c r="K147" i="13"/>
  <c r="O147" i="13"/>
  <c r="Q147" i="13"/>
  <c r="Q146" i="13" s="1"/>
  <c r="V147" i="13"/>
  <c r="G149" i="13"/>
  <c r="I149" i="13"/>
  <c r="K149" i="13"/>
  <c r="M149" i="13"/>
  <c r="O149" i="13"/>
  <c r="Q149" i="13"/>
  <c r="V149" i="13"/>
  <c r="G150" i="13"/>
  <c r="M150" i="13" s="1"/>
  <c r="I150" i="13"/>
  <c r="K150" i="13"/>
  <c r="O150" i="13"/>
  <c r="Q150" i="13"/>
  <c r="V150" i="13"/>
  <c r="G154" i="13"/>
  <c r="M154" i="13" s="1"/>
  <c r="I154" i="13"/>
  <c r="K154" i="13"/>
  <c r="O154" i="13"/>
  <c r="Q154" i="13"/>
  <c r="V154" i="13"/>
  <c r="G158" i="13"/>
  <c r="M158" i="13" s="1"/>
  <c r="I158" i="13"/>
  <c r="K158" i="13"/>
  <c r="O158" i="13"/>
  <c r="Q158" i="13"/>
  <c r="V158" i="13"/>
  <c r="G162" i="13"/>
  <c r="M162" i="13" s="1"/>
  <c r="I162" i="13"/>
  <c r="K162" i="13"/>
  <c r="O162" i="13"/>
  <c r="Q162" i="13"/>
  <c r="V162" i="13"/>
  <c r="G167" i="13"/>
  <c r="M167" i="13" s="1"/>
  <c r="I167" i="13"/>
  <c r="K167" i="13"/>
  <c r="O167" i="13"/>
  <c r="Q167" i="13"/>
  <c r="V167" i="13"/>
  <c r="G171" i="13"/>
  <c r="I171" i="13"/>
  <c r="K171" i="13"/>
  <c r="M171" i="13"/>
  <c r="O171" i="13"/>
  <c r="Q171" i="13"/>
  <c r="V171" i="13"/>
  <c r="G175" i="13"/>
  <c r="M175" i="13" s="1"/>
  <c r="I175" i="13"/>
  <c r="K175" i="13"/>
  <c r="O175" i="13"/>
  <c r="Q175" i="13"/>
  <c r="V175" i="13"/>
  <c r="G179" i="13"/>
  <c r="I179" i="13"/>
  <c r="K179" i="13"/>
  <c r="M179" i="13"/>
  <c r="O179" i="13"/>
  <c r="Q179" i="13"/>
  <c r="V179" i="13"/>
  <c r="AE184" i="13"/>
  <c r="F42" i="1" s="1"/>
  <c r="BA21" i="12"/>
  <c r="BA19" i="12"/>
  <c r="BA12" i="12"/>
  <c r="G9" i="12"/>
  <c r="G8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V8" i="12" s="1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Q16" i="12"/>
  <c r="V16" i="12"/>
  <c r="G18" i="12"/>
  <c r="I18" i="12"/>
  <c r="K18" i="12"/>
  <c r="O18" i="12"/>
  <c r="Q18" i="12"/>
  <c r="V18" i="12"/>
  <c r="V15" i="12" s="1"/>
  <c r="G20" i="12"/>
  <c r="I20" i="12"/>
  <c r="K20" i="12"/>
  <c r="M20" i="12"/>
  <c r="O20" i="12"/>
  <c r="Q20" i="12"/>
  <c r="V20" i="12"/>
  <c r="AE23" i="12"/>
  <c r="F40" i="1" s="1"/>
  <c r="I74" i="1" l="1"/>
  <c r="H43" i="1"/>
  <c r="K153" i="13"/>
  <c r="G15" i="12"/>
  <c r="I75" i="1" s="1"/>
  <c r="I20" i="1" s="1"/>
  <c r="M9" i="12"/>
  <c r="V153" i="13"/>
  <c r="O146" i="13"/>
  <c r="I124" i="13"/>
  <c r="K98" i="13"/>
  <c r="I54" i="13"/>
  <c r="K15" i="12"/>
  <c r="Q15" i="12"/>
  <c r="I15" i="12"/>
  <c r="K8" i="12"/>
  <c r="Q8" i="12"/>
  <c r="I8" i="12"/>
  <c r="O153" i="13"/>
  <c r="V146" i="13"/>
  <c r="I146" i="13"/>
  <c r="V124" i="13"/>
  <c r="G98" i="13"/>
  <c r="I65" i="1" s="1"/>
  <c r="G90" i="13"/>
  <c r="I64" i="1" s="1"/>
  <c r="O81" i="13"/>
  <c r="V54" i="13"/>
  <c r="O44" i="13"/>
  <c r="V23" i="13"/>
  <c r="O17" i="13"/>
  <c r="O8" i="13"/>
  <c r="O41" i="14"/>
  <c r="G41" i="14"/>
  <c r="I62" i="1" s="1"/>
  <c r="V26" i="14"/>
  <c r="V8" i="14"/>
  <c r="V67" i="15"/>
  <c r="K51" i="15"/>
  <c r="O8" i="15"/>
  <c r="F39" i="1"/>
  <c r="F41" i="1"/>
  <c r="Q153" i="13"/>
  <c r="G124" i="13"/>
  <c r="I66" i="1" s="1"/>
  <c r="O98" i="13"/>
  <c r="O90" i="13"/>
  <c r="Q81" i="13"/>
  <c r="I81" i="13"/>
  <c r="G54" i="13"/>
  <c r="I58" i="1" s="1"/>
  <c r="I44" i="13"/>
  <c r="G23" i="13"/>
  <c r="I54" i="1" s="1"/>
  <c r="I17" i="13"/>
  <c r="I8" i="13"/>
  <c r="AF62" i="14"/>
  <c r="G43" i="1" s="1"/>
  <c r="G26" i="14"/>
  <c r="I61" i="1" s="1"/>
  <c r="G67" i="15"/>
  <c r="I72" i="1" s="1"/>
  <c r="V51" i="15"/>
  <c r="K8" i="15"/>
  <c r="Q8" i="15"/>
  <c r="I8" i="15"/>
  <c r="O124" i="13"/>
  <c r="I98" i="13"/>
  <c r="Q54" i="13"/>
  <c r="O23" i="13"/>
  <c r="K41" i="14"/>
  <c r="I26" i="14"/>
  <c r="Q67" i="15"/>
  <c r="I67" i="15"/>
  <c r="O67" i="15"/>
  <c r="G51" i="15"/>
  <c r="I71" i="1" s="1"/>
  <c r="V8" i="15"/>
  <c r="I153" i="13"/>
  <c r="Q124" i="13"/>
  <c r="Q98" i="13"/>
  <c r="O54" i="13"/>
  <c r="V41" i="14"/>
  <c r="Q26" i="14"/>
  <c r="O26" i="14"/>
  <c r="O8" i="14"/>
  <c r="O15" i="12"/>
  <c r="O8" i="12"/>
  <c r="AF184" i="13"/>
  <c r="G42" i="1" s="1"/>
  <c r="H42" i="1" s="1"/>
  <c r="K146" i="13"/>
  <c r="K124" i="13"/>
  <c r="V98" i="13"/>
  <c r="V90" i="13"/>
  <c r="G81" i="13"/>
  <c r="I63" i="1" s="1"/>
  <c r="K54" i="13"/>
  <c r="G44" i="13"/>
  <c r="I55" i="1" s="1"/>
  <c r="K23" i="13"/>
  <c r="G17" i="13"/>
  <c r="I53" i="1" s="1"/>
  <c r="G8" i="13"/>
  <c r="Q41" i="14"/>
  <c r="I41" i="14"/>
  <c r="K26" i="14"/>
  <c r="K8" i="14"/>
  <c r="Q8" i="14"/>
  <c r="I8" i="14"/>
  <c r="K67" i="15"/>
  <c r="Q51" i="15"/>
  <c r="I51" i="15"/>
  <c r="O51" i="15"/>
  <c r="I43" i="1"/>
  <c r="M8" i="15"/>
  <c r="G8" i="15"/>
  <c r="AF75" i="15"/>
  <c r="G44" i="1" s="1"/>
  <c r="H44" i="1" s="1"/>
  <c r="M68" i="15"/>
  <c r="M67" i="15" s="1"/>
  <c r="M52" i="15"/>
  <c r="M51" i="15" s="1"/>
  <c r="M41" i="14"/>
  <c r="M8" i="14"/>
  <c r="G8" i="14"/>
  <c r="M27" i="14"/>
  <c r="M26" i="14" s="1"/>
  <c r="M153" i="13"/>
  <c r="G153" i="13"/>
  <c r="I73" i="1" s="1"/>
  <c r="M147" i="13"/>
  <c r="M146" i="13" s="1"/>
  <c r="M142" i="13"/>
  <c r="M141" i="13" s="1"/>
  <c r="M125" i="13"/>
  <c r="M124" i="13" s="1"/>
  <c r="M101" i="13"/>
  <c r="M98" i="13" s="1"/>
  <c r="M91" i="13"/>
  <c r="M90" i="13" s="1"/>
  <c r="M83" i="13"/>
  <c r="M81" i="13" s="1"/>
  <c r="M55" i="13"/>
  <c r="M54" i="13" s="1"/>
  <c r="M52" i="13"/>
  <c r="M51" i="13" s="1"/>
  <c r="M50" i="13"/>
  <c r="M49" i="13" s="1"/>
  <c r="M47" i="13"/>
  <c r="M44" i="13" s="1"/>
  <c r="M24" i="13"/>
  <c r="M23" i="13" s="1"/>
  <c r="M21" i="13"/>
  <c r="M17" i="13" s="1"/>
  <c r="M12" i="13"/>
  <c r="M8" i="13" s="1"/>
  <c r="M8" i="12"/>
  <c r="AF23" i="12"/>
  <c r="M18" i="12"/>
  <c r="M15" i="12" s="1"/>
  <c r="J28" i="1"/>
  <c r="J26" i="1"/>
  <c r="G38" i="1"/>
  <c r="F38" i="1"/>
  <c r="J23" i="1"/>
  <c r="J24" i="1"/>
  <c r="J25" i="1"/>
  <c r="J27" i="1"/>
  <c r="E24" i="1"/>
  <c r="E26" i="1"/>
  <c r="F45" i="1" l="1"/>
  <c r="G62" i="14"/>
  <c r="I60" i="1"/>
  <c r="I17" i="1" s="1"/>
  <c r="I42" i="1"/>
  <c r="I52" i="1"/>
  <c r="G184" i="13"/>
  <c r="G23" i="12"/>
  <c r="G40" i="1"/>
  <c r="G41" i="1"/>
  <c r="G39" i="1"/>
  <c r="G45" i="1" s="1"/>
  <c r="G25" i="1" s="1"/>
  <c r="A25" i="1" s="1"/>
  <c r="A26" i="1" s="1"/>
  <c r="G26" i="1" s="1"/>
  <c r="G75" i="15"/>
  <c r="I70" i="1"/>
  <c r="I44" i="1"/>
  <c r="I18" i="1"/>
  <c r="H41" i="1"/>
  <c r="I41" i="1" l="1"/>
  <c r="I16" i="1"/>
  <c r="I21" i="1" s="1"/>
  <c r="I76" i="1"/>
  <c r="G23" i="1"/>
  <c r="A23" i="1" s="1"/>
  <c r="A24" i="1" s="1"/>
  <c r="G24" i="1" s="1"/>
  <c r="A27" i="1" s="1"/>
  <c r="A29" i="1" s="1"/>
  <c r="G29" i="1" s="1"/>
  <c r="G27" i="1" s="1"/>
  <c r="G28" i="1"/>
  <c r="I40" i="1"/>
  <c r="H40" i="1"/>
  <c r="H39" i="1"/>
  <c r="I39" i="1" l="1"/>
  <c r="I45" i="1" s="1"/>
  <c r="H45" i="1"/>
  <c r="J75" i="1"/>
  <c r="J60" i="1"/>
  <c r="J56" i="1"/>
  <c r="J58" i="1"/>
  <c r="J74" i="1"/>
  <c r="J59" i="1"/>
  <c r="J67" i="1"/>
  <c r="J64" i="1"/>
  <c r="J62" i="1"/>
  <c r="J53" i="1"/>
  <c r="J61" i="1"/>
  <c r="J69" i="1"/>
  <c r="J52" i="1"/>
  <c r="J72" i="1"/>
  <c r="J66" i="1"/>
  <c r="J55" i="1"/>
  <c r="J63" i="1"/>
  <c r="J71" i="1"/>
  <c r="J68" i="1"/>
  <c r="J70" i="1"/>
  <c r="J57" i="1"/>
  <c r="J73" i="1"/>
  <c r="J54" i="1"/>
  <c r="J65" i="1"/>
  <c r="J76" i="1" l="1"/>
  <c r="J40" i="1"/>
  <c r="J43" i="1"/>
  <c r="J44" i="1"/>
  <c r="J41" i="1"/>
  <c r="J42" i="1"/>
  <c r="J39" i="1"/>
  <c r="J45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Marie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Marie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Marie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Marie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<sst xmlns="http://schemas.openxmlformats.org/spreadsheetml/2006/main" count="1701" uniqueCount="584">
  <si>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</si>
  <si>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</si>
  <si>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</si>
  <si>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</si>
  <si>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</si>
  <si>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</si>
  <si>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</si>
  <si>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</si>
  <si>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</si>
  <si>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</si>
  <si>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</si>
  <si>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</si>
  <si>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</si>
  <si>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</si>
  <si>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</si>
  <si>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</si>
  <si>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</si>
  <si>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</si>
  <si>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</si>
  <si>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</si>
  <si>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</si>
  <si>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</si>
  <si>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</si>
  <si>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</si>
  <si>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</si>
  <si>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</si>
  <si>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</si>
  <si>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</si>
  <si>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</si>
  <si>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</si>
  <si>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</si>
  <si>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</si>
  <si>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</si>
  <si>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</si>
  <si>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</si>
  <si>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</si>
  <si>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</si>
  <si>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</si>
  <si>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</si>
  <si>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</si>
  <si>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</si>
  <si>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</si>
  <si>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</si>
  <si>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KOL-001</t>
  </si>
  <si>
    <t xml:space="preserve">ZŠ Brno, Antonínská 3, p.o. </t>
  </si>
  <si>
    <t>Brno</t>
  </si>
  <si>
    <t>44992785</t>
  </si>
  <si>
    <t>Ing. Šárka Kolajová</t>
  </si>
  <si>
    <t>Slunečná 482/8</t>
  </si>
  <si>
    <t>Brno-Nový Lískovec</t>
  </si>
  <si>
    <t>63400</t>
  </si>
  <si>
    <t>68106581</t>
  </si>
  <si>
    <t>Stavba</t>
  </si>
  <si>
    <t>01</t>
  </si>
  <si>
    <t>Oprava poradenského pracoviště</t>
  </si>
  <si>
    <t>01/0</t>
  </si>
  <si>
    <t>Vedlejší a ostatní náklady</t>
  </si>
  <si>
    <t>01/1</t>
  </si>
  <si>
    <t>Stavební práce</t>
  </si>
  <si>
    <t>01/2</t>
  </si>
  <si>
    <t>Zdravotechnické instalace</t>
  </si>
  <si>
    <t>01/3</t>
  </si>
  <si>
    <t>Elektroinstalace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</si>
  <si>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</si>
  <si>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</si>
  <si>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</si>
  <si>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</si>
  <si>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</si>
  <si>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</si>
  <si>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</si>
  <si>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Sádrokartonové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</si>
  <si>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</si>
  <si>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</si>
  <si>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</si>
  <si>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</si>
  <si>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</si>
  <si>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</si>
  <si>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</si>
  <si>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</si>
  <si>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</si>
  <si>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 xml:space="preserve">Bourání konstrukcí 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</si>
  <si>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</si>
  <si>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</si>
  <si>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</si>
  <si>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</si>
  <si>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</si>
  <si>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</si>
  <si>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</si>
  <si>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</si>
  <si>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</si>
  <si>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</si>
  <si>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</si>
  <si>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</si>
  <si>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</si>
  <si>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</si>
  <si>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</si>
  <si>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</si>
  <si>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</si>
  <si>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</si>
  <si>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</si>
  <si>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</si>
  <si>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</si>
  <si>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</si>
  <si>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M20</t>
  </si>
  <si>
    <t>Materiály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</si>
  <si>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</si>
  <si>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</si>
  <si>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</si>
  <si>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</si>
  <si>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</si>
  <si>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</si>
  <si>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</si>
  <si>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</si>
  <si>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</si>
  <si>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</si>
  <si>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</si>
  <si>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</si>
  <si>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</si>
  <si>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</si>
  <si>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</si>
  <si>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</si>
  <si>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</si>
  <si>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</si>
  <si>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</si>
  <si>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</si>
  <si>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</si>
  <si>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</si>
  <si>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</si>
  <si>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</si>
  <si>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</si>
  <si>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</si>
  <si>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</si>
  <si>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</si>
  <si>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</si>
  <si>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</si>
  <si>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</si>
  <si>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</si>
  <si>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</si>
  <si>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</si>
  <si>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</si>
  <si>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</si>
  <si>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</si>
  <si>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</si>
  <si>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</si>
  <si>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19/ I</t>
  </si>
  <si>
    <t>Indiv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</si>
  <si>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</si>
  <si>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</si>
  <si>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</si>
  <si>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</si>
  <si>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</si>
  <si>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</si>
  <si>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</si>
  <si>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</si>
  <si>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</si>
  <si>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</si>
  <si>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</si>
  <si>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Soubor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</si>
  <si>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</si>
  <si>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</si>
  <si>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</si>
  <si>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</si>
  <si>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</si>
  <si>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</si>
  <si>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</si>
  <si>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</si>
  <si>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JKSO:</t>
  </si>
  <si>
    <t>801.32</t>
  </si>
  <si>
    <t>budovy učeben všeobecně vzdělávacích škol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</si>
  <si>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</si>
  <si>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</si>
  <si>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</si>
  <si>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</si>
  <si>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</si>
  <si>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</si>
  <si>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END</t>
  </si>
  <si>
    <t>317944313RT3</t>
  </si>
  <si>
    <t>Dodání a osazení válcovaných nosníků do připravených otvorů profil I 160</t>
  </si>
  <si>
    <t>t</t>
  </si>
  <si>
    <t>801-4</t>
  </si>
  <si>
    <t>POL1_</t>
  </si>
  <si>
    <t>bez zazdění hlav, s nařezáním nosníků na potřebný rozměr,</t>
  </si>
  <si>
    <t>SPI</t>
  </si>
  <si>
    <t>18,20*1,65*1,08*0,001</t>
  </si>
  <si>
    <t>VV</t>
  </si>
  <si>
    <t>342255024RT1</t>
  </si>
  <si>
    <t>Příčky z cihel a tvárnic nepálených příčky z příčkovek pórobetonových tloušťky 100 mm</t>
  </si>
  <si>
    <t>m2</t>
  </si>
  <si>
    <t>801-1</t>
  </si>
  <si>
    <t>včetně pomocného lešení</t>
  </si>
  <si>
    <t>1,15*2,30</t>
  </si>
  <si>
    <t>342668111R00</t>
  </si>
  <si>
    <t>Těsnění styku příčky se stávající stěnou PU pěnou</t>
  </si>
  <si>
    <t>m</t>
  </si>
  <si>
    <t>(4,30*2+6,55)*2</t>
  </si>
  <si>
    <t>342012225R00</t>
  </si>
  <si>
    <t>Příčky z desek sádrokartonových jednoduché opláštění, jednoduchá konstrukce CW 75 tloušťka příčky 100 mm, desky akustické protipožární, tloušťky 12,5 mm, tloušťka izolace 60 mm, požární odolnost EI 45</t>
  </si>
  <si>
    <t>zřízení nosné konstrukce příčky, vložení tepelné izolace tl. do 5 cm, montáž desek, tmelení spár Q2 a úprava rohů. Včetně dodávek materiálu.</t>
  </si>
  <si>
    <t>6,55*4,30</t>
  </si>
  <si>
    <t>342264051RT1</t>
  </si>
  <si>
    <t>Podhledy na kovové konstrukci opláštěné deskami sádrokartonovými nosná konstrukce z profilů CD s přímým uchycením 1x deska, tloušťky 12,5 mm, standard, bez izolace</t>
  </si>
  <si>
    <t>6,55*(0,60-0,15)</t>
  </si>
  <si>
    <t>612401391R00</t>
  </si>
  <si>
    <t>Omítky malých ploch vnitřních stěn přes 0,25 do 1 m2, vápennou štukovou omítkou</t>
  </si>
  <si>
    <t>kus</t>
  </si>
  <si>
    <t>jakoukoliv maltou, z pomocného pracovního lešení o výšce podlahy do 1900 mm a pro zatížení do 1,5 kPa,</t>
  </si>
  <si>
    <t>m.č.309 : 1</t>
  </si>
  <si>
    <t>612409991R00</t>
  </si>
  <si>
    <t>Začištění omítek kolem oken, dveří a obkladů apod. maltou vápenou</t>
  </si>
  <si>
    <t>u obkladů : 1,84+1,60</t>
  </si>
  <si>
    <t>2,385++1,60</t>
  </si>
  <si>
    <t>1,85+1,60*2</t>
  </si>
  <si>
    <t>u dveří : (1,15+2,30*2)*2</t>
  </si>
  <si>
    <t>(1,52+2,70*2)*2</t>
  </si>
  <si>
    <t>612475111RT2</t>
  </si>
  <si>
    <t>Omítky vnitřních stěn ze suché směsi bez postřiku, vápenocementové, tloušťka vrstvy 10 mm</t>
  </si>
  <si>
    <t>v podlaží i ve schodišti, kompletní souvrství</t>
  </si>
  <si>
    <t>m.č.308 : 1,50*1,60</t>
  </si>
  <si>
    <t>1,45*2,45</t>
  </si>
  <si>
    <t>m.č.307 : 1,15*2,30+(2,30*2+1,15)*0,25</t>
  </si>
  <si>
    <t>(2,45*2+1,45)*0,15</t>
  </si>
  <si>
    <t>612481211RT2</t>
  </si>
  <si>
    <t>Vyztužení povrchu vnitřních stěn sklotextilní síťovinou s dodávkou síťoviny a stěrkového tmelu</t>
  </si>
  <si>
    <t>615481111R00</t>
  </si>
  <si>
    <t>Potažení válcovaných nosníků rabicovým pletivem jakékoliv výšky nosníků</t>
  </si>
  <si>
    <t>s postřikem cementovou maltou (s dodáním hmot),</t>
  </si>
  <si>
    <t>1,32*0,40</t>
  </si>
  <si>
    <t>Zapravení rýh a prostupů po instalacích</t>
  </si>
  <si>
    <t>kpl</t>
  </si>
  <si>
    <t>Vlastní</t>
  </si>
  <si>
    <t>642952221R00</t>
  </si>
  <si>
    <t>Osazení dřevěných dveřních zárubní a rámů dodatečně bukových, hoblovaných, o ploše přes 2,5 m2</t>
  </si>
  <si>
    <t>z pomocného pracovního lešení o výšce podlahy do 1900 mm a pro zatížení do 1,5 kPa,</t>
  </si>
  <si>
    <t>642952110R00</t>
  </si>
  <si>
    <t>Osazení zárubní dveřních dřevěných plochy do 2,5 m2</t>
  </si>
  <si>
    <t>hrubých, hoblovaných i leštěných, měkkých i tvrdých, na jakoukoliv cementovou maltu, s kotvením rámu do zdiva,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</si>
  <si>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</si>
  <si>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</si>
  <si>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</si>
  <si>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</si>
  <si>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</si>
  <si>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160,00</t>
  </si>
  <si>
    <t>962031125R00</t>
  </si>
  <si>
    <t>Bourání příček z cihel pálených děrovaných,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</si>
  <si>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</si>
  <si>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</si>
  <si>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1,32*2,82</t>
  </si>
  <si>
    <t>968061126R00</t>
  </si>
  <si>
    <t>Vyvěšení nebo zavěšení dřevěných křídel dveří, plochy přes 2 m2</t>
  </si>
  <si>
    <t>oken, dveří a vrat, s uložením a opětovným zavěšením po provedení stavebních změn,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</si>
  <si>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</si>
  <si>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</si>
  <si>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</si>
  <si>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>0,95*2,20</t>
  </si>
  <si>
    <t>973031842R00</t>
  </si>
  <si>
    <t>Vysekání v cihelném zdivu výklenků a kapes kapes pro zavázání nových příček na maltu cementovou, tloušťky do 100 mm</t>
  </si>
  <si>
    <t>2,30*2</t>
  </si>
  <si>
    <t>974031666R00</t>
  </si>
  <si>
    <t>Vysekání rýh v jakémkoliv zdivu cihelném pro vtahování nosníků do zdí, před vybouráním otvorů_x000D_
 do hloubky 150 mm, při výšce nosníku do 250 mm</t>
  </si>
  <si>
    <t>978013211R00</t>
  </si>
  <si>
    <t>Odstranění štukové vrstvy z omítek vnitřních stěn</t>
  </si>
  <si>
    <t>m.č.308 : 1,20*1,60</t>
  </si>
  <si>
    <t>m.č.309 : 1,385*1,60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</si>
  <si>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</si>
  <si>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</si>
  <si>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</si>
  <si>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m.č.310 : 1,85*1,60</t>
  </si>
  <si>
    <t>968062991Rxx</t>
  </si>
  <si>
    <t>Vybourání dřevěných deštění a obkladů výkladů a zárubní</t>
  </si>
  <si>
    <t>(2,20*2+0,95)*0,30</t>
  </si>
  <si>
    <t>999281108R00</t>
  </si>
  <si>
    <t xml:space="preserve">Přesun hmot pro opravy a údržbu objektů pro opravy a údržbu dosavadních objektů včetně vnějších plášťů_x000D_
 výšky do 12 m,  </t>
  </si>
  <si>
    <t>POL7_</t>
  </si>
  <si>
    <t>oborů 801, 803, 811 a 812</t>
  </si>
  <si>
    <t xml:space="preserve">Hmotnosti z položek s pořadovými čísly: : </t>
  </si>
  <si>
    <t xml:space="preserve">1,2,3,4,5,6,7,8,9,10,12,13,14,15,16,18, : </t>
  </si>
  <si>
    <t>Součet: : 1,65179</t>
  </si>
  <si>
    <t>766662912R00</t>
  </si>
  <si>
    <t>Oprava dveřních křídel z tvrdého dřeva, s výměnou dílčích prvků nebo kování</t>
  </si>
  <si>
    <t>800-766</t>
  </si>
  <si>
    <t>7661</t>
  </si>
  <si>
    <t>D+M - osazení stáv.repasových dveří do nové repliky stáv.zárubně - 950/2200mm, vč.dod.zárubně, viz PD - ozn. 02P/T, vč. kování+nátěru zárubně</t>
  </si>
  <si>
    <t>7662</t>
  </si>
  <si>
    <t>D+M - atyp.dveří vč. zárubně vel. 1200/2600mm - kopie stáv.dveří+zárubně, vč. kování a nátěrů, viz PD - ozn. 01P/T</t>
  </si>
  <si>
    <t>998766202R00</t>
  </si>
  <si>
    <t>Přesun hmot pro konstrukce truhlářské v objektech výšky do 12 m</t>
  </si>
  <si>
    <t>50 m vodorovně</t>
  </si>
  <si>
    <t xml:space="preserve">Ceny z položek s pořadovými čísly: : </t>
  </si>
  <si>
    <t xml:space="preserve">25,26,27, : </t>
  </si>
  <si>
    <t>Součet: : 474,99000</t>
  </si>
  <si>
    <t>767581801R00</t>
  </si>
  <si>
    <t>Demontáž podhledů kazet</t>
  </si>
  <si>
    <t>800-767</t>
  </si>
  <si>
    <t>6,55*0,60</t>
  </si>
  <si>
    <t>998767202R00</t>
  </si>
  <si>
    <t>Přesun hmot pro kovové stavební doplňk. konstrukce v objektech výšky do 12 m</t>
  </si>
  <si>
    <t xml:space="preserve">29, : </t>
  </si>
  <si>
    <t>Součet: : 8,72460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</si>
  <si>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</si>
  <si>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</si>
  <si>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</si>
  <si>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</si>
  <si>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</si>
  <si>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</si>
  <si>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776421100RU1</t>
  </si>
  <si>
    <t>Lepení soklíků PVC a napojení krytiny na stěnu lepení podlahových soklíků z PVC a vinylu včetně dodávky soklíku</t>
  </si>
  <si>
    <t>6,55-0,95+4,065+0,20*2+6,55+4,46-1,32</t>
  </si>
  <si>
    <t>776511810R00</t>
  </si>
  <si>
    <t>Odstranění povlakových podlah z nášlapné plochy lepených, bez podložky, z ploch přes 20 m2</t>
  </si>
  <si>
    <t>6,55*(4,07+4,46)*0,50</t>
  </si>
  <si>
    <t>776521100RT1</t>
  </si>
  <si>
    <t xml:space="preserve">Lepení povlakových podlah z plastů  Lepení povlakových podlah z plastů - pásy z PVC, montáž,  </t>
  </si>
  <si>
    <t>m.č.309 : 6,55*(4,46+4,065)*0,50+0,95*0,15+1,20*0,20</t>
  </si>
  <si>
    <t>776591920R00</t>
  </si>
  <si>
    <t>Ostatní opravy na nášlapné ploše v ploše přes 0,25 do 0,50 m2</t>
  </si>
  <si>
    <t>m.č.307 : 1</t>
  </si>
  <si>
    <t>776591940R00</t>
  </si>
  <si>
    <t>Ostatní opravy na nášlapné ploše v ploše přes 1 do 2 m2</t>
  </si>
  <si>
    <t>m.č.308 : 1</t>
  </si>
  <si>
    <t>776981113R00</t>
  </si>
  <si>
    <t>Přechodové, krycí a ukončující podlahové profily přechodová lišta, různá výška podlahoviny, eloxovaný hliník, samolepicí profil, výška profilu 8 mm, šířka profilu 35 mm</t>
  </si>
  <si>
    <t>0,95+1,32</t>
  </si>
  <si>
    <t>776991840R00</t>
  </si>
  <si>
    <t>Ostatní práce při demontáži odstranění kovové pásky ze spoje</t>
  </si>
  <si>
    <t>776101121R0x</t>
  </si>
  <si>
    <t>Provedení penetrace podkladu pod.povlak.podlahy vč. dodávky</t>
  </si>
  <si>
    <t>28412251R</t>
  </si>
  <si>
    <t>podlahovina PVC v rolích; š = 2 000,0 mm; l = 25 000 mm; tl. 2,00 mm; heterogenní; povrch. úprava PUR; protiskluzná; oblast bytová, komerční, průmyslová</t>
  </si>
  <si>
    <t>SPCM</t>
  </si>
  <si>
    <t>POL3_</t>
  </si>
  <si>
    <t>28,30187*1,15</t>
  </si>
  <si>
    <t>998776202R00</t>
  </si>
  <si>
    <t>Přesun hmot pro podlahy povlakové v objektech výšky do 12 m</t>
  </si>
  <si>
    <t>vodorovně do 50 m</t>
  </si>
  <si>
    <t xml:space="preserve">31,32,33,34,35,36,37,38,39,40,41, : </t>
  </si>
  <si>
    <t>Součet: : 258,64330</t>
  </si>
  <si>
    <t>781101210RT4</t>
  </si>
  <si>
    <t>Příprava podkladu pod obklady penetrace podkladu pod obklady</t>
  </si>
  <si>
    <t>800-771</t>
  </si>
  <si>
    <t>Provedení penetračního nátěru včetně dodávky materiálu.</t>
  </si>
  <si>
    <t>781415015RT1</t>
  </si>
  <si>
    <t>Montáž obkladů vnitřních z obkládaček pórovinových montáž obkladů vnitřních  z obkladaček pórovinových do tmele  , 200 x 200, nebo 300 x 150 mm, lepených do flexibilního tmele</t>
  </si>
  <si>
    <t>m.č.308 : 1,84*1,60</t>
  </si>
  <si>
    <t>m.č.309 : (1,00+1,385)*1,60</t>
  </si>
  <si>
    <t>781101111R0x</t>
  </si>
  <si>
    <t>Vyrovnání podkladu maltou ze SMS tl. do 7 mm - d+m</t>
  </si>
  <si>
    <t>597813600R</t>
  </si>
  <si>
    <t>obklad keramický š = 198 mm; l = 198 mm; h = 6,5 mm; pro interiér; barva bílá; mat</t>
  </si>
  <si>
    <t>9,72*1,10</t>
  </si>
  <si>
    <t>998781202R00</t>
  </si>
  <si>
    <t>Přesun hmot pro obklady keramické v objektech výšky do 12 m</t>
  </si>
  <si>
    <t xml:space="preserve">43,44,45,46, : </t>
  </si>
  <si>
    <t>Součet: : 110,70940</t>
  </si>
  <si>
    <t>783624930R00</t>
  </si>
  <si>
    <t>Údržba nátěrů truhlářských výrobků, syntetické dvojnásobné s 1x emailováním a 2x tmelením</t>
  </si>
  <si>
    <t>800-783</t>
  </si>
  <si>
    <t>na vzduchu schnoucí</t>
  </si>
  <si>
    <t>dveří vícevýplňových (profilovaných) a žaluziových nebo oken dvoudílných tříkřídlových a vícekřídlových a oken třídílných a vícedílných nebo vestavěného nábytku.</t>
  </si>
  <si>
    <t>0,95*2,20*2</t>
  </si>
  <si>
    <t>784111701R00</t>
  </si>
  <si>
    <t>Příprava povrchu Penetrace (napouštění) podkladu disperzní, jednonásobná</t>
  </si>
  <si>
    <t>800-784</t>
  </si>
  <si>
    <t>6,55*3,63*2+6,55*(0,60-0,15)</t>
  </si>
  <si>
    <t>784115712R00</t>
  </si>
  <si>
    <t>Malby z malířských směsí omyvatelných, pro sádrokarton,  , bílé, dvojnásobné</t>
  </si>
  <si>
    <t>784452911R00</t>
  </si>
  <si>
    <t>Oprava maleby z malířských směsí se začištěním v místnostech do 3,8 m, z malířských směsí tekutých, dvojnásobné bez pačokování, jednobarevné, s obroušením a oprášením</t>
  </si>
  <si>
    <t>m.č.308 : (6,55+13,85*2)*3,63</t>
  </si>
  <si>
    <t>m.č.309 : (4,065+4,46+6,55)*3,63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</si>
  <si>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</si>
  <si>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</si>
  <si>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</si>
  <si>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</si>
  <si>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16,18,19,20,21,22,23,29,34,36,37, : </t>
  </si>
  <si>
    <t>Součet: : 1,59066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</si>
  <si>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</si>
  <si>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</si>
  <si>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</si>
  <si>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</si>
  <si>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</si>
  <si>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</si>
  <si>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</si>
  <si>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14,31595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</si>
  <si>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</si>
  <si>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</si>
  <si>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</si>
  <si>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</si>
  <si>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15,90661</t>
  </si>
  <si>
    <t>979999998R00</t>
  </si>
  <si>
    <t>Poplatek za skládku suti s  5% příměsí - DUFONEV Brno</t>
  </si>
  <si>
    <t>721170953R00</t>
  </si>
  <si>
    <t>Opravy odpadního potrubí novodurového vsazení odbočky do potrubí hrdlového, D 75 mm</t>
  </si>
  <si>
    <t>800-721</t>
  </si>
  <si>
    <t>Včetně pomocného lešení o výšce podlahy do 1900 mm a pro zatížení do 1,5 kPa.</t>
  </si>
  <si>
    <t>721170963R00</t>
  </si>
  <si>
    <t>Opravy odpadního potrubí novodurového propojení dosavadního potrubí PVC, D 75 mm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</si>
  <si>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</si>
  <si>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</si>
  <si>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</si>
  <si>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</si>
  <si>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721176104R00</t>
  </si>
  <si>
    <t>Potrubí HT připojovací vnější průměr D 75 mm, tloušťka stěny 1,9 mm, DN 70</t>
  </si>
  <si>
    <t>721194105R00</t>
  </si>
  <si>
    <t>Zřízení přípojek na potrubí D 50 mm, materiál ve specifikaci</t>
  </si>
  <si>
    <t>vyvedení a upevnění odpadních výpustek,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</si>
  <si>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</si>
  <si>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</si>
  <si>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</si>
  <si>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 xml:space="preserve">1,2,3,4,5, : </t>
  </si>
  <si>
    <t>Součet: : 30,97900</t>
  </si>
  <si>
    <t>722170911R00</t>
  </si>
  <si>
    <t>Opravy vodovodního potrubí z plastových trubek vsazení odbočky _x000D_
 D 32 mm</t>
  </si>
  <si>
    <t>722181212R00</t>
  </si>
  <si>
    <t>Izolace vodovodního potrubí návleková z trubic z pěnového polyetylenu, tloušťka stěny 9 mm, d 6 mm</t>
  </si>
  <si>
    <t>V položce je kalkulována dodávka izolační trubice, spon a lepicí pásky.</t>
  </si>
  <si>
    <t>722190401R00</t>
  </si>
  <si>
    <t>Vyvedení a upevnění výpustek DN 15</t>
  </si>
  <si>
    <t>722290226R00</t>
  </si>
  <si>
    <t>Dílčí tlakové zkoušky vodovodního potrubí závitového, do DN 50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</si>
  <si>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</si>
  <si>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</si>
  <si>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</si>
  <si>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</si>
  <si>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722173242</t>
  </si>
  <si>
    <t>Potrubí vodov.plast.vícevrstvé 20x2,3mm lis</t>
  </si>
  <si>
    <t>998722202R00</t>
  </si>
  <si>
    <t>Přesun hmot pro vnitřní vodovod v objektech výšky do 12 m</t>
  </si>
  <si>
    <t xml:space="preserve">7,8,9,10,11,12, : </t>
  </si>
  <si>
    <t>Součet: : 52,05900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</si>
  <si>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</si>
  <si>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</si>
  <si>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</si>
  <si>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</si>
  <si>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</si>
  <si>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725810401R00</t>
  </si>
  <si>
    <t>Ventily ventil uzavírací pro do rozvodu vytápění a sanity; kulový, těleso mosaz.rohový, bez připojovací trubičky, DN 10 mm</t>
  </si>
  <si>
    <t>RTS 12/ II</t>
  </si>
  <si>
    <t>725819301R00</t>
  </si>
  <si>
    <t>Montáž ventilu stojanového, G 1/2"</t>
  </si>
  <si>
    <t>725820801R00</t>
  </si>
  <si>
    <t>Demontáž baterií nástěnných do G 3/4"</t>
  </si>
  <si>
    <t>725829301R00</t>
  </si>
  <si>
    <t>Montáž baterií umyvadlových a dřezových umyvadlové a dřezové stojánkové</t>
  </si>
  <si>
    <t>725860107R00</t>
  </si>
  <si>
    <t>Zápachová uzávěrka (sifon) pro zařizovací předměty D 40 mm; pro umyvadla; plast, mosaz, včetně dodávky materiálu</t>
  </si>
  <si>
    <t>725860811R00</t>
  </si>
  <si>
    <t>Demontáž zápachových uzávěrek pro zařiz. předměty jednoduchých</t>
  </si>
  <si>
    <t>PC-1</t>
  </si>
  <si>
    <t>Umyvadlo 55cm, cena dle výběru investora</t>
  </si>
  <si>
    <t>ks</t>
  </si>
  <si>
    <t>PC-2</t>
  </si>
  <si>
    <t>Baterie umyvadlová stojánková, cena dle výběru investora</t>
  </si>
  <si>
    <t>PC-3</t>
  </si>
  <si>
    <t>Baterie umyvadlová stojánková pro 1 vodu, cena dle výběru investora</t>
  </si>
  <si>
    <t>998725102R00</t>
  </si>
  <si>
    <t>Přesun hmot pro zařizovací předměty v objektech výšky do 12 m</t>
  </si>
  <si>
    <t xml:space="preserve">15,16,17,19,20, : </t>
  </si>
  <si>
    <t>Součet: : 0,00654</t>
  </si>
  <si>
    <t>Zednické výpomoci - sekání</t>
  </si>
  <si>
    <t>00001</t>
  </si>
  <si>
    <t>Krabice KP 68/2</t>
  </si>
  <si>
    <t>00200</t>
  </si>
  <si>
    <t>Trubka ohebná instal. PVC 2313 průměr 13,5mm</t>
  </si>
  <si>
    <t>68,00+58,00</t>
  </si>
  <si>
    <t>00313</t>
  </si>
  <si>
    <t>Krabice KU 68/1</t>
  </si>
  <si>
    <t>23+28</t>
  </si>
  <si>
    <t>00320</t>
  </si>
  <si>
    <t>Krabice ACIDUR 6455-11</t>
  </si>
  <si>
    <t>00368</t>
  </si>
  <si>
    <t>Svorka lustrová 3x4mm2 6311-07</t>
  </si>
  <si>
    <t>00700</t>
  </si>
  <si>
    <t>Spínač kolébkový 3553-01238l</t>
  </si>
  <si>
    <t>00703</t>
  </si>
  <si>
    <t>Spínač kolébkový 3553-06238l</t>
  </si>
  <si>
    <t>00713</t>
  </si>
  <si>
    <t>Spínač PH 3553-06629 do vlhka</t>
  </si>
  <si>
    <t>00775</t>
  </si>
  <si>
    <t>Zásuvka v krabic iprost.obyč. 10/16A 250V 2P+Z</t>
  </si>
  <si>
    <t>10.026.582</t>
  </si>
  <si>
    <t>Rámeček TANGO 3901A-B10 SH</t>
  </si>
  <si>
    <t>10.048.186</t>
  </si>
  <si>
    <t>CYKY 3O1,5 (3Ax1,5)</t>
  </si>
  <si>
    <t>10.048.482</t>
  </si>
  <si>
    <t>CYKY 3J2,5 (3Cx2,5)</t>
  </si>
  <si>
    <t>10.051.448</t>
  </si>
  <si>
    <t>CYKY 3J1,5 (3Cx1,5)</t>
  </si>
  <si>
    <t>10.056.922</t>
  </si>
  <si>
    <t>Spínač TANGO 3558A-52940 B</t>
  </si>
  <si>
    <t>10.061.372</t>
  </si>
  <si>
    <t>Krabice KPR 68 přístrojová hluboká</t>
  </si>
  <si>
    <t>10.065.493</t>
  </si>
  <si>
    <t>Zásuvka  RJ45-8 Cat.6/u  R304374</t>
  </si>
  <si>
    <t>10.069.612</t>
  </si>
  <si>
    <t>Rámeček TANGO 3901A-B30D</t>
  </si>
  <si>
    <t>10.070.041</t>
  </si>
  <si>
    <t>Rámeček TANGO 3901A-B20D</t>
  </si>
  <si>
    <t>10.071.422</t>
  </si>
  <si>
    <t>Tělo ABB 3558-A01340 spínače č.1</t>
  </si>
  <si>
    <t>10.071.423</t>
  </si>
  <si>
    <t>Tělo ABB 3558-A05340 spínače č.5</t>
  </si>
  <si>
    <t>10.071.435</t>
  </si>
  <si>
    <t>Ovladač TANGO 3558A-A652 B</t>
  </si>
  <si>
    <t>10.075.195</t>
  </si>
  <si>
    <t>Krabice 8110 PC z PH</t>
  </si>
  <si>
    <t>10.075.230</t>
  </si>
  <si>
    <t>Svorka WAGO 273-104 3x1-2,5mm</t>
  </si>
  <si>
    <t xml:space="preserve">ks </t>
  </si>
  <si>
    <t>10.075.236</t>
  </si>
  <si>
    <t>Svorka WAGO 273-102 4x1-2,5mm</t>
  </si>
  <si>
    <t>10.076.323</t>
  </si>
  <si>
    <t>Svorka WAGO 273-112 2x1-2,5mm</t>
  </si>
  <si>
    <t>10.079.370</t>
  </si>
  <si>
    <t>Krabice KU 68-1901</t>
  </si>
  <si>
    <t>10.081.221</t>
  </si>
  <si>
    <t>Kryt TANGO 5014A-A2359 B</t>
  </si>
  <si>
    <t>10.081.243</t>
  </si>
  <si>
    <t>Zásuvka TANGO 5518A-A2359 B</t>
  </si>
  <si>
    <t>10.081.304</t>
  </si>
  <si>
    <t>Maska 5014A-B1017 (1764-0-0174)</t>
  </si>
  <si>
    <t>10.199.150</t>
  </si>
  <si>
    <t>Pásek 180x7,8 vázací přír. (100ks)</t>
  </si>
  <si>
    <t>10.792.860</t>
  </si>
  <si>
    <t>Trubka oheb.1420 pr.20 320N MONNOFLEX EN</t>
  </si>
  <si>
    <t>10.802.206</t>
  </si>
  <si>
    <t>UTP 4x2x0,5 cat.5e LSOH fialový 305M</t>
  </si>
  <si>
    <t>10.892.598</t>
  </si>
  <si>
    <t>Ovladač TANGO 3558A-A651 BH</t>
  </si>
  <si>
    <t>11.061.200</t>
  </si>
  <si>
    <t>Trubka ohebná 1232 L25 750N SUPERMONOFLEX</t>
  </si>
  <si>
    <t>33914</t>
  </si>
  <si>
    <t>CYKY 3Cx1,5mm2 (CYKY 3J1,5)</t>
  </si>
  <si>
    <t>33918</t>
  </si>
  <si>
    <t>CYKY 3Cx2,5mm2 (CYKY 3J2,5)</t>
  </si>
  <si>
    <t>40764</t>
  </si>
  <si>
    <t>Zářivka OSRAM L36/21</t>
  </si>
  <si>
    <t>42924</t>
  </si>
  <si>
    <t>Startér pro zářivku OSRAM 4-80W</t>
  </si>
  <si>
    <t>50</t>
  </si>
  <si>
    <t>Podružný materiál - 5%</t>
  </si>
  <si>
    <t>51</t>
  </si>
  <si>
    <t>Prořez 5%</t>
  </si>
  <si>
    <t>210010001</t>
  </si>
  <si>
    <t>trubka plastová ohebná instalační průměr 13,5mm (PO)</t>
  </si>
  <si>
    <t>210010301</t>
  </si>
  <si>
    <t>krabice přístrojová (1901, KU68/1, KP67, KP68; KZ3), bez zapojení</t>
  </si>
  <si>
    <t>210010351</t>
  </si>
  <si>
    <t>krabicová rozvodka typ 6455-11 do 4mm2 vč. zapojení</t>
  </si>
  <si>
    <t>210010502</t>
  </si>
  <si>
    <t>osazení lustrové svodky do 3x4 vč. zapojení</t>
  </si>
  <si>
    <t>210110001</t>
  </si>
  <si>
    <t>spínač nástěnný prostředí obyčejné 1-pólový řazení 1</t>
  </si>
  <si>
    <t>210110004</t>
  </si>
  <si>
    <t>střídavý přepínač nástěnný prostředí obyčejné řazení 6</t>
  </si>
  <si>
    <t>210110005</t>
  </si>
  <si>
    <t>střídavý přepínač nástěnný prostředí vlhké řazení 6</t>
  </si>
  <si>
    <t>210111021</t>
  </si>
  <si>
    <t>zásuvka v krabici prostředí obyčejné 10/16A 250V 2P+Z</t>
  </si>
  <si>
    <t>210201048</t>
  </si>
  <si>
    <t>232 03 03 - 2*40W svítidlo zářivkové závěsné s krytem</t>
  </si>
  <si>
    <t>210810045</t>
  </si>
  <si>
    <t>CYKY-CYKYm 3Cx1,5mm2 (CYKY 3J1,5) 750V (PU)</t>
  </si>
  <si>
    <t>210810046</t>
  </si>
  <si>
    <t>CYKY-CKYm 3Cx2,5mm2 (CYKY 3J2,5) 750V (PU)</t>
  </si>
  <si>
    <t>216111221</t>
  </si>
  <si>
    <t>montáž zásuvky jednoduché TANGO</t>
  </si>
  <si>
    <t>PPV1</t>
  </si>
  <si>
    <t>Podíl přidružených výkonů 4,8% z M21 a navázaného materiálu</t>
  </si>
  <si>
    <t>220110041</t>
  </si>
  <si>
    <t>závěr tel.universál. ZAU 10 kab.celoplast.</t>
  </si>
  <si>
    <t>220260002</t>
  </si>
  <si>
    <t>krabice KP68 pod omítku</t>
  </si>
  <si>
    <t>220260551</t>
  </si>
  <si>
    <t>trubka PVC R=16mm pod omítku</t>
  </si>
  <si>
    <t>220281001</t>
  </si>
  <si>
    <t>kabel do 0,5kg/0 na rošt</t>
  </si>
  <si>
    <t>220281255</t>
  </si>
  <si>
    <t>NCEY 1mm, NCYY 1,5mm CYAY do 2,5mm počet čil 7 (PO)</t>
  </si>
  <si>
    <t>PPV2</t>
  </si>
  <si>
    <t>Podíl přidružených výkonů 4,8% z M22 a navázaného materiálu</t>
  </si>
  <si>
    <t>Dominikánská 2</t>
  </si>
  <si>
    <t>602 00</t>
  </si>
  <si>
    <t>Odbor školství, sportu, kultury a mládeže</t>
  </si>
  <si>
    <t>Statutární město Brno, Městská část Brno-střed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</si>
</sst>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password="86D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N16" sqref="N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6" t="s">
        <v>41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4" t="s">
        <v>22</v>
      </c>
      <c r="C2" s="75"/>
      <c r="D2" s="76" t="s">
        <v>43</v>
      </c>
      <c r="E2" s="215" t="s">
        <v>44</v>
      </c>
      <c r="F2" s="216"/>
      <c r="G2" s="216"/>
      <c r="H2" s="216"/>
      <c r="I2" s="216"/>
      <c r="J2" s="217"/>
      <c r="O2" s="2"/>
    </row>
    <row r="3" spans="1:15" ht="27" hidden="1" customHeight="1" x14ac:dyDescent="0.2">
      <c r="A3" s="3"/>
      <c r="B3" s="77"/>
      <c r="C3" s="75"/>
      <c r="D3" s="78"/>
      <c r="E3" s="218"/>
      <c r="F3" s="219"/>
      <c r="G3" s="219"/>
      <c r="H3" s="219"/>
      <c r="I3" s="219"/>
      <c r="J3" s="220"/>
    </row>
    <row r="4" spans="1:15" ht="23.25" customHeight="1" x14ac:dyDescent="0.2">
      <c r="A4" s="3"/>
      <c r="B4" s="79"/>
      <c r="C4" s="80"/>
      <c r="D4" s="81"/>
      <c r="E4" s="228"/>
      <c r="F4" s="228"/>
      <c r="G4" s="228"/>
      <c r="H4" s="228"/>
      <c r="I4" s="228"/>
      <c r="J4" s="229"/>
    </row>
    <row r="5" spans="1:15" ht="24" customHeight="1" x14ac:dyDescent="0.2">
      <c r="A5" s="3"/>
      <c r="B5" s="42" t="s">
        <v>42</v>
      </c>
      <c r="C5" s="4"/>
      <c r="D5" s="82" t="s">
        <v>583</v>
      </c>
      <c r="E5" s="24"/>
      <c r="F5" s="24"/>
      <c r="G5" s="24"/>
      <c r="H5" s="26" t="s">
        <v>40</v>
      </c>
      <c r="I5" s="82" t="s">
        <v>46</v>
      </c>
      <c r="J5" s="10"/>
    </row>
    <row r="6" spans="1:15" ht="15.75" customHeight="1" x14ac:dyDescent="0.2">
      <c r="A6" s="3"/>
      <c r="B6" s="37"/>
      <c r="C6" s="24"/>
      <c r="D6" s="82" t="s">
        <v>582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8"/>
      <c r="C7" s="25"/>
      <c r="D7" s="82" t="s">
        <v>580</v>
      </c>
      <c r="E7" s="83"/>
      <c r="F7" s="31" t="s">
        <v>581</v>
      </c>
      <c r="G7" s="31" t="s">
        <v>45</v>
      </c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4" t="s">
        <v>47</v>
      </c>
      <c r="E8" s="4"/>
      <c r="F8" s="4"/>
      <c r="G8" s="41"/>
      <c r="H8" s="26" t="s">
        <v>40</v>
      </c>
      <c r="I8" s="82" t="s">
        <v>51</v>
      </c>
      <c r="J8" s="10"/>
    </row>
    <row r="9" spans="1:15" ht="15.75" hidden="1" customHeight="1" x14ac:dyDescent="0.2">
      <c r="A9" s="3"/>
      <c r="B9" s="3"/>
      <c r="C9" s="4"/>
      <c r="D9" s="84" t="s">
        <v>48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6" t="s">
        <v>50</v>
      </c>
      <c r="E10" s="85" t="s">
        <v>49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2"/>
      <c r="E11" s="222"/>
      <c r="F11" s="222"/>
      <c r="G11" s="222"/>
      <c r="H11" s="26" t="s">
        <v>40</v>
      </c>
      <c r="I11" s="88"/>
      <c r="J11" s="10"/>
    </row>
    <row r="12" spans="1:15" ht="15.75" customHeight="1" x14ac:dyDescent="0.2">
      <c r="A12" s="3"/>
      <c r="B12" s="37"/>
      <c r="C12" s="24"/>
      <c r="D12" s="227"/>
      <c r="E12" s="227"/>
      <c r="F12" s="227"/>
      <c r="G12" s="227"/>
      <c r="H12" s="26" t="s">
        <v>34</v>
      </c>
      <c r="I12" s="88"/>
      <c r="J12" s="10"/>
    </row>
    <row r="13" spans="1:15" ht="15.75" customHeight="1" x14ac:dyDescent="0.2">
      <c r="A13" s="3"/>
      <c r="B13" s="38"/>
      <c r="C13" s="25"/>
      <c r="D13" s="87"/>
      <c r="E13" s="230"/>
      <c r="F13" s="231"/>
      <c r="G13" s="231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21"/>
      <c r="F15" s="221"/>
      <c r="G15" s="223"/>
      <c r="H15" s="223"/>
      <c r="I15" s="223" t="s">
        <v>29</v>
      </c>
      <c r="J15" s="224"/>
    </row>
    <row r="16" spans="1:15" ht="23.25" customHeight="1" x14ac:dyDescent="0.2">
      <c r="A16" s="140" t="s">
        <v>24</v>
      </c>
      <c r="B16" s="52" t="s">
        <v>24</v>
      </c>
      <c r="C16" s="53"/>
      <c r="D16" s="54"/>
      <c r="E16" s="212"/>
      <c r="F16" s="213"/>
      <c r="G16" s="212"/>
      <c r="H16" s="213"/>
      <c r="I16" s="212">
        <f>SUMIF(F52:F75,A16,I52:I75)+SUMIF(F52:F75,"PSU",I52:I75)</f>
        <v>0</v>
      </c>
      <c r="J16" s="214"/>
    </row>
    <row r="17" spans="1:10" ht="23.25" customHeight="1" x14ac:dyDescent="0.2">
      <c r="A17" s="140" t="s">
        <v>25</v>
      </c>
      <c r="B17" s="52" t="s">
        <v>25</v>
      </c>
      <c r="C17" s="53"/>
      <c r="D17" s="54"/>
      <c r="E17" s="212"/>
      <c r="F17" s="213"/>
      <c r="G17" s="212"/>
      <c r="H17" s="213"/>
      <c r="I17" s="212">
        <f>SUMIF(F52:F75,A17,I52:I75)</f>
        <v>0</v>
      </c>
      <c r="J17" s="214"/>
    </row>
    <row r="18" spans="1:10" ht="23.25" customHeight="1" x14ac:dyDescent="0.2">
      <c r="A18" s="140" t="s">
        <v>26</v>
      </c>
      <c r="B18" s="52" t="s">
        <v>26</v>
      </c>
      <c r="C18" s="53"/>
      <c r="D18" s="54"/>
      <c r="E18" s="212"/>
      <c r="F18" s="213"/>
      <c r="G18" s="212"/>
      <c r="H18" s="213"/>
      <c r="I18" s="212">
        <f>SUMIF(F52:F75,A18,I52:I75)</f>
        <v>0</v>
      </c>
      <c r="J18" s="214"/>
    </row>
    <row r="19" spans="1:10" ht="23.25" customHeight="1" x14ac:dyDescent="0.2">
      <c r="A19" s="140" t="s">
        <v>112</v>
      </c>
      <c r="B19" s="52" t="s">
        <v>27</v>
      </c>
      <c r="C19" s="53"/>
      <c r="D19" s="54"/>
      <c r="E19" s="212"/>
      <c r="F19" s="213"/>
      <c r="G19" s="212"/>
      <c r="H19" s="213"/>
      <c r="I19" s="212">
        <f>SUMIF(F52:F75,A19,I52:I75)</f>
        <v>0</v>
      </c>
      <c r="J19" s="214"/>
    </row>
    <row r="20" spans="1:10" ht="23.25" customHeight="1" x14ac:dyDescent="0.2">
      <c r="A20" s="140" t="s">
        <v>113</v>
      </c>
      <c r="B20" s="52" t="s">
        <v>28</v>
      </c>
      <c r="C20" s="53"/>
      <c r="D20" s="54"/>
      <c r="E20" s="212"/>
      <c r="F20" s="213"/>
      <c r="G20" s="212"/>
      <c r="H20" s="213"/>
      <c r="I20" s="212">
        <f>SUMIF(F52:F75,A20,I52:I75)</f>
        <v>0</v>
      </c>
      <c r="J20" s="214"/>
    </row>
    <row r="21" spans="1:10" ht="23.25" customHeight="1" x14ac:dyDescent="0.2">
      <c r="A21" s="3"/>
      <c r="B21" s="69" t="s">
        <v>29</v>
      </c>
      <c r="C21" s="70"/>
      <c r="D21" s="71"/>
      <c r="E21" s="225"/>
      <c r="F21" s="226"/>
      <c r="G21" s="225"/>
      <c r="H21" s="226"/>
      <c r="I21" s="225">
        <f>SUM(I16:J20)</f>
        <v>0</v>
      </c>
      <c r="J21" s="237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35">
        <f>ZakladDPHSniVypocet</f>
        <v>0</v>
      </c>
      <c r="H23" s="236"/>
      <c r="I23" s="236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33">
        <f>IF(A24&gt;50, ROUNDUP(A23, 0), ROUNDDOWN(A23, 0))</f>
        <v>0</v>
      </c>
      <c r="H24" s="234"/>
      <c r="I24" s="234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35">
        <f>ZakladDPHZaklVypocet</f>
        <v>0</v>
      </c>
      <c r="H25" s="236"/>
      <c r="I25" s="236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09">
        <f>IF(A26&gt;50, ROUNDUP(A25, 0), ROUNDDOWN(A25, 0))</f>
        <v>0</v>
      </c>
      <c r="H26" s="210"/>
      <c r="I26" s="210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58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39">
        <f>ZakladDPHSniVypocet+ZakladDPHZaklVypocet</f>
        <v>0</v>
      </c>
      <c r="H28" s="239"/>
      <c r="I28" s="239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35</v>
      </c>
      <c r="C29" s="122"/>
      <c r="D29" s="122"/>
      <c r="E29" s="122"/>
      <c r="F29" s="122"/>
      <c r="G29" s="238">
        <f>IF(A29&gt;50, ROUNDUP(A27, 0), ROUNDDOWN(A27, 0))</f>
        <v>0</v>
      </c>
      <c r="H29" s="238"/>
      <c r="I29" s="238"/>
      <c r="J29" s="123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0"/>
      <c r="E34" s="241"/>
      <c r="F34" s="29"/>
      <c r="G34" s="240"/>
      <c r="H34" s="241"/>
      <c r="I34" s="241"/>
      <c r="J34" s="34"/>
    </row>
    <row r="35" spans="1:10" ht="12.75" customHeight="1" x14ac:dyDescent="0.2">
      <c r="A35" s="3"/>
      <c r="B35" s="3"/>
      <c r="C35" s="4"/>
      <c r="D35" s="232" t="s">
        <v>2</v>
      </c>
      <c r="E35" s="232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52</v>
      </c>
      <c r="C39" s="199"/>
      <c r="D39" s="200"/>
      <c r="E39" s="200"/>
      <c r="F39" s="104">
        <f>'01-0_VON'!AE23+'01-1_Stavební práce'!AE184+'01-2_ZTI'!AE62+'01-3_elektro'!AE75</f>
        <v>0</v>
      </c>
      <c r="G39" s="105">
        <f>'01-0_VON'!AF23+'01-1_Stavební práce'!AF184+'01-2_ZTI'!AF62+'01-3_elektro'!AF75</f>
        <v>0</v>
      </c>
      <c r="H39" s="106">
        <f t="shared" ref="H39:H44" si="1">(F39*SazbaDPH1/100)+(G39*SazbaDPH2/100)</f>
        <v>0</v>
      </c>
      <c r="I39" s="106">
        <f t="shared" ref="I39:I44" si="2">F39+G39+H39</f>
        <v>0</v>
      </c>
      <c r="J39" s="107" t="str">
        <f t="shared" ref="J39:J44" si="3">IF(CenaCelkemVypocet=0,"",I39/CenaCelkemVypocet*100)</f>
        <v/>
      </c>
    </row>
    <row r="40" spans="1:10" ht="25.5" customHeight="1" x14ac:dyDescent="0.2">
      <c r="A40" s="93">
        <v>2</v>
      </c>
      <c r="B40" s="108" t="s">
        <v>53</v>
      </c>
      <c r="C40" s="204" t="s">
        <v>54</v>
      </c>
      <c r="D40" s="205"/>
      <c r="E40" s="205"/>
      <c r="F40" s="109">
        <f>'01-0_VON'!AE23+'01-1_Stavební práce'!AE184+'01-2_ZTI'!AE62+'01-3_elektro'!AE75</f>
        <v>0</v>
      </c>
      <c r="G40" s="110">
        <f>'01-0_VON'!AF23+'01-1_Stavební práce'!AF184+'01-2_ZTI'!AF62+'01-3_elektro'!AF75</f>
        <v>0</v>
      </c>
      <c r="H40" s="110">
        <f t="shared" si="1"/>
        <v>0</v>
      </c>
      <c r="I40" s="110">
        <f t="shared" si="2"/>
        <v>0</v>
      </c>
      <c r="J40" s="111" t="str">
        <f t="shared" si="3"/>
        <v/>
      </c>
    </row>
    <row r="41" spans="1:10" ht="25.5" customHeight="1" x14ac:dyDescent="0.2">
      <c r="A41" s="93">
        <v>3</v>
      </c>
      <c r="B41" s="112" t="s">
        <v>55</v>
      </c>
      <c r="C41" s="199" t="s">
        <v>56</v>
      </c>
      <c r="D41" s="200"/>
      <c r="E41" s="200"/>
      <c r="F41" s="113">
        <f>'01-0_VON'!AE23</f>
        <v>0</v>
      </c>
      <c r="G41" s="106">
        <f>'01-0_VON'!AF23</f>
        <v>0</v>
      </c>
      <c r="H41" s="106">
        <f t="shared" si="1"/>
        <v>0</v>
      </c>
      <c r="I41" s="106">
        <f t="shared" si="2"/>
        <v>0</v>
      </c>
      <c r="J41" s="107" t="str">
        <f t="shared" si="3"/>
        <v/>
      </c>
    </row>
    <row r="42" spans="1:10" ht="25.5" customHeight="1" x14ac:dyDescent="0.2">
      <c r="A42" s="93">
        <v>3</v>
      </c>
      <c r="B42" s="112" t="s">
        <v>57</v>
      </c>
      <c r="C42" s="199" t="s">
        <v>58</v>
      </c>
      <c r="D42" s="200"/>
      <c r="E42" s="200"/>
      <c r="F42" s="113">
        <f>'01-1_Stavební práce'!AE184</f>
        <v>0</v>
      </c>
      <c r="G42" s="106">
        <f>'01-1_Stavební práce'!AF184</f>
        <v>0</v>
      </c>
      <c r="H42" s="106">
        <f t="shared" si="1"/>
        <v>0</v>
      </c>
      <c r="I42" s="106">
        <f t="shared" si="2"/>
        <v>0</v>
      </c>
      <c r="J42" s="107" t="str">
        <f t="shared" si="3"/>
        <v/>
      </c>
    </row>
    <row r="43" spans="1:10" ht="25.5" customHeight="1" x14ac:dyDescent="0.2">
      <c r="A43" s="93">
        <v>3</v>
      </c>
      <c r="B43" s="112" t="s">
        <v>59</v>
      </c>
      <c r="C43" s="199" t="s">
        <v>60</v>
      </c>
      <c r="D43" s="200"/>
      <c r="E43" s="200"/>
      <c r="F43" s="113">
        <f>'01-2_ZTI'!AE62</f>
        <v>0</v>
      </c>
      <c r="G43" s="106">
        <f>'01-2_ZTI'!AF62</f>
        <v>0</v>
      </c>
      <c r="H43" s="106">
        <f t="shared" si="1"/>
        <v>0</v>
      </c>
      <c r="I43" s="106">
        <f t="shared" si="2"/>
        <v>0</v>
      </c>
      <c r="J43" s="107" t="str">
        <f t="shared" si="3"/>
        <v/>
      </c>
    </row>
    <row r="44" spans="1:10" ht="25.5" customHeight="1" x14ac:dyDescent="0.2">
      <c r="A44" s="93">
        <v>3</v>
      </c>
      <c r="B44" s="112" t="s">
        <v>61</v>
      </c>
      <c r="C44" s="199" t="s">
        <v>62</v>
      </c>
      <c r="D44" s="200"/>
      <c r="E44" s="200"/>
      <c r="F44" s="113">
        <f>'01-3_elektro'!AE75</f>
        <v>0</v>
      </c>
      <c r="G44" s="106">
        <f>'01-3_elektro'!AF75</f>
        <v>0</v>
      </c>
      <c r="H44" s="106">
        <f t="shared" si="1"/>
        <v>0</v>
      </c>
      <c r="I44" s="106">
        <f t="shared" si="2"/>
        <v>0</v>
      </c>
      <c r="J44" s="107" t="str">
        <f t="shared" si="3"/>
        <v/>
      </c>
    </row>
    <row r="45" spans="1:10" ht="25.5" customHeight="1" x14ac:dyDescent="0.2">
      <c r="A45" s="93"/>
      <c r="B45" s="201" t="s">
        <v>63</v>
      </c>
      <c r="C45" s="202"/>
      <c r="D45" s="202"/>
      <c r="E45" s="203"/>
      <c r="F45" s="114">
        <f>SUMIF(A39:A44,"=1",F39:F44)</f>
        <v>0</v>
      </c>
      <c r="G45" s="115">
        <f>SUMIF(A39:A44,"=1",G39:G44)</f>
        <v>0</v>
      </c>
      <c r="H45" s="115">
        <f>SUMIF(A39:A44,"=1",H39:H44)</f>
        <v>0</v>
      </c>
      <c r="I45" s="115">
        <f>SUMIF(A39:A44,"=1",I39:I44)</f>
        <v>0</v>
      </c>
      <c r="J45" s="116">
        <f>SUMIF(A39:A44,"=1",J39:J44)</f>
        <v>0</v>
      </c>
    </row>
    <row r="49" spans="1:10" ht="15.75" x14ac:dyDescent="0.25">
      <c r="B49" s="124" t="s">
        <v>65</v>
      </c>
    </row>
    <row r="51" spans="1:10" ht="25.5" customHeight="1" x14ac:dyDescent="0.2">
      <c r="A51" s="125"/>
      <c r="B51" s="128" t="s">
        <v>17</v>
      </c>
      <c r="C51" s="128" t="s">
        <v>5</v>
      </c>
      <c r="D51" s="129"/>
      <c r="E51" s="129"/>
      <c r="F51" s="130" t="s">
        <v>66</v>
      </c>
      <c r="G51" s="130"/>
      <c r="H51" s="130"/>
      <c r="I51" s="130" t="s">
        <v>29</v>
      </c>
      <c r="J51" s="130" t="s">
        <v>0</v>
      </c>
    </row>
    <row r="52" spans="1:10" ht="25.5" customHeight="1" x14ac:dyDescent="0.2">
      <c r="A52" s="126"/>
      <c r="B52" s="131" t="s">
        <v>67</v>
      </c>
      <c r="C52" s="197" t="s">
        <v>68</v>
      </c>
      <c r="D52" s="198"/>
      <c r="E52" s="198"/>
      <c r="F52" s="136" t="s">
        <v>24</v>
      </c>
      <c r="G52" s="137"/>
      <c r="H52" s="137"/>
      <c r="I52" s="137">
        <f>'01-1_Stavební práce'!G8</f>
        <v>0</v>
      </c>
      <c r="J52" s="134" t="str">
        <f>IF(I76=0,"",I52/I76*100)</f>
        <v/>
      </c>
    </row>
    <row r="53" spans="1:10" ht="25.5" customHeight="1" x14ac:dyDescent="0.2">
      <c r="A53" s="126"/>
      <c r="B53" s="131" t="s">
        <v>69</v>
      </c>
      <c r="C53" s="197" t="s">
        <v>70</v>
      </c>
      <c r="D53" s="198"/>
      <c r="E53" s="198"/>
      <c r="F53" s="136" t="s">
        <v>24</v>
      </c>
      <c r="G53" s="137"/>
      <c r="H53" s="137"/>
      <c r="I53" s="137">
        <f>'01-1_Stavební práce'!G17</f>
        <v>0</v>
      </c>
      <c r="J53" s="134" t="str">
        <f>IF(I76=0,"",I53/I76*100)</f>
        <v/>
      </c>
    </row>
    <row r="54" spans="1:10" ht="25.5" customHeight="1" x14ac:dyDescent="0.2">
      <c r="A54" s="126"/>
      <c r="B54" s="131" t="s">
        <v>71</v>
      </c>
      <c r="C54" s="197" t="s">
        <v>72</v>
      </c>
      <c r="D54" s="198"/>
      <c r="E54" s="198"/>
      <c r="F54" s="136" t="s">
        <v>24</v>
      </c>
      <c r="G54" s="137"/>
      <c r="H54" s="137"/>
      <c r="I54" s="137">
        <f>'01-1_Stavební práce'!G23</f>
        <v>0</v>
      </c>
      <c r="J54" s="134" t="str">
        <f>IF(I76=0,"",I54/I76*100)</f>
        <v/>
      </c>
    </row>
    <row r="55" spans="1:10" ht="25.5" customHeight="1" x14ac:dyDescent="0.2">
      <c r="A55" s="126"/>
      <c r="B55" s="131" t="s">
        <v>73</v>
      </c>
      <c r="C55" s="197" t="s">
        <v>74</v>
      </c>
      <c r="D55" s="198"/>
      <c r="E55" s="198"/>
      <c r="F55" s="136" t="s">
        <v>24</v>
      </c>
      <c r="G55" s="137"/>
      <c r="H55" s="137"/>
      <c r="I55" s="137">
        <f>'01-1_Stavební práce'!G44</f>
        <v>0</v>
      </c>
      <c r="J55" s="134" t="str">
        <f>IF(I76=0,"",I55/I76*100)</f>
        <v/>
      </c>
    </row>
    <row r="56" spans="1:10" ht="25.5" customHeight="1" x14ac:dyDescent="0.2">
      <c r="A56" s="126"/>
      <c r="B56" s="131" t="s">
        <v>75</v>
      </c>
      <c r="C56" s="197" t="s">
        <v>76</v>
      </c>
      <c r="D56" s="198"/>
      <c r="E56" s="198"/>
      <c r="F56" s="136" t="s">
        <v>24</v>
      </c>
      <c r="G56" s="137"/>
      <c r="H56" s="137"/>
      <c r="I56" s="137">
        <f>'01-1_Stavební práce'!G49</f>
        <v>0</v>
      </c>
      <c r="J56" s="134" t="str">
        <f>IF(I76=0,"",I56/I76*100)</f>
        <v/>
      </c>
    </row>
    <row r="57" spans="1:10" ht="25.5" customHeight="1" x14ac:dyDescent="0.2">
      <c r="A57" s="126"/>
      <c r="B57" s="131" t="s">
        <v>77</v>
      </c>
      <c r="C57" s="197" t="s">
        <v>78</v>
      </c>
      <c r="D57" s="198"/>
      <c r="E57" s="198"/>
      <c r="F57" s="136" t="s">
        <v>24</v>
      </c>
      <c r="G57" s="137"/>
      <c r="H57" s="137"/>
      <c r="I57" s="137">
        <f>'01-1_Stavební práce'!G51</f>
        <v>0</v>
      </c>
      <c r="J57" s="134" t="str">
        <f>IF(I76=0,"",I57/I76*100)</f>
        <v/>
      </c>
    </row>
    <row r="58" spans="1:10" ht="25.5" customHeight="1" x14ac:dyDescent="0.2">
      <c r="A58" s="126"/>
      <c r="B58" s="131" t="s">
        <v>79</v>
      </c>
      <c r="C58" s="197" t="s">
        <v>80</v>
      </c>
      <c r="D58" s="198"/>
      <c r="E58" s="198"/>
      <c r="F58" s="136" t="s">
        <v>24</v>
      </c>
      <c r="G58" s="137"/>
      <c r="H58" s="137"/>
      <c r="I58" s="137">
        <f>'01-1_Stavební práce'!G54</f>
        <v>0</v>
      </c>
      <c r="J58" s="134" t="str">
        <f>IF(I76=0,"",I58/I76*100)</f>
        <v/>
      </c>
    </row>
    <row r="59" spans="1:10" ht="25.5" customHeight="1" x14ac:dyDescent="0.2">
      <c r="A59" s="126"/>
      <c r="B59" s="131" t="s">
        <v>81</v>
      </c>
      <c r="C59" s="197" t="s">
        <v>82</v>
      </c>
      <c r="D59" s="198"/>
      <c r="E59" s="198"/>
      <c r="F59" s="136" t="s">
        <v>24</v>
      </c>
      <c r="G59" s="137"/>
      <c r="H59" s="137"/>
      <c r="I59" s="137">
        <f>'01-1_Stavební práce'!G75</f>
        <v>0</v>
      </c>
      <c r="J59" s="134" t="str">
        <f>IF(I76=0,"",I59/I76*100)</f>
        <v/>
      </c>
    </row>
    <row r="60" spans="1:10" ht="25.5" customHeight="1" x14ac:dyDescent="0.2">
      <c r="A60" s="126"/>
      <c r="B60" s="131" t="s">
        <v>83</v>
      </c>
      <c r="C60" s="197" t="s">
        <v>84</v>
      </c>
      <c r="D60" s="198"/>
      <c r="E60" s="198"/>
      <c r="F60" s="136" t="s">
        <v>25</v>
      </c>
      <c r="G60" s="137"/>
      <c r="H60" s="137"/>
      <c r="I60" s="137">
        <f>'01-2_ZTI'!G8</f>
        <v>0</v>
      </c>
      <c r="J60" s="134" t="str">
        <f>IF(I76=0,"",I60/I76*100)</f>
        <v/>
      </c>
    </row>
    <row r="61" spans="1:10" ht="25.5" customHeight="1" x14ac:dyDescent="0.2">
      <c r="A61" s="126"/>
      <c r="B61" s="131" t="s">
        <v>85</v>
      </c>
      <c r="C61" s="197" t="s">
        <v>86</v>
      </c>
      <c r="D61" s="198"/>
      <c r="E61" s="198"/>
      <c r="F61" s="136" t="s">
        <v>25</v>
      </c>
      <c r="G61" s="137"/>
      <c r="H61" s="137"/>
      <c r="I61" s="137">
        <f>'01-2_ZTI'!G26</f>
        <v>0</v>
      </c>
      <c r="J61" s="134" t="str">
        <f>IF(I76=0,"",I61/I76*100)</f>
        <v/>
      </c>
    </row>
    <row r="62" spans="1:10" ht="25.5" customHeight="1" x14ac:dyDescent="0.2">
      <c r="A62" s="126"/>
      <c r="B62" s="131" t="s">
        <v>87</v>
      </c>
      <c r="C62" s="197" t="s">
        <v>88</v>
      </c>
      <c r="D62" s="198"/>
      <c r="E62" s="198"/>
      <c r="F62" s="136" t="s">
        <v>25</v>
      </c>
      <c r="G62" s="137"/>
      <c r="H62" s="137"/>
      <c r="I62" s="137">
        <f>'01-2_ZTI'!G41</f>
        <v>0</v>
      </c>
      <c r="J62" s="134" t="str">
        <f>IF(I76=0,"",I62/I76*100)</f>
        <v/>
      </c>
    </row>
    <row r="63" spans="1:10" ht="25.5" customHeight="1" x14ac:dyDescent="0.2">
      <c r="A63" s="126"/>
      <c r="B63" s="131" t="s">
        <v>89</v>
      </c>
      <c r="C63" s="197" t="s">
        <v>90</v>
      </c>
      <c r="D63" s="198"/>
      <c r="E63" s="198"/>
      <c r="F63" s="136" t="s">
        <v>25</v>
      </c>
      <c r="G63" s="137"/>
      <c r="H63" s="137"/>
      <c r="I63" s="137">
        <f>'01-1_Stavební práce'!G81</f>
        <v>0</v>
      </c>
      <c r="J63" s="134" t="str">
        <f>IF(I76=0,"",I63/I76*100)</f>
        <v/>
      </c>
    </row>
    <row r="64" spans="1:10" ht="25.5" customHeight="1" x14ac:dyDescent="0.2">
      <c r="A64" s="126"/>
      <c r="B64" s="131" t="s">
        <v>91</v>
      </c>
      <c r="C64" s="197" t="s">
        <v>92</v>
      </c>
      <c r="D64" s="198"/>
      <c r="E64" s="198"/>
      <c r="F64" s="136" t="s">
        <v>25</v>
      </c>
      <c r="G64" s="137"/>
      <c r="H64" s="137"/>
      <c r="I64" s="137">
        <f>'01-1_Stavební práce'!G90</f>
        <v>0</v>
      </c>
      <c r="J64" s="134" t="str">
        <f>IF(I76=0,"",I64/I76*100)</f>
        <v/>
      </c>
    </row>
    <row r="65" spans="1:10" ht="25.5" customHeight="1" x14ac:dyDescent="0.2">
      <c r="A65" s="126"/>
      <c r="B65" s="131" t="s">
        <v>93</v>
      </c>
      <c r="C65" s="197" t="s">
        <v>94</v>
      </c>
      <c r="D65" s="198"/>
      <c r="E65" s="198"/>
      <c r="F65" s="136" t="s">
        <v>25</v>
      </c>
      <c r="G65" s="137"/>
      <c r="H65" s="137"/>
      <c r="I65" s="137">
        <f>'01-1_Stavební práce'!G98</f>
        <v>0</v>
      </c>
      <c r="J65" s="134" t="str">
        <f>IF(I76=0,"",I65/I76*100)</f>
        <v/>
      </c>
    </row>
    <row r="66" spans="1:10" ht="25.5" customHeight="1" x14ac:dyDescent="0.2">
      <c r="A66" s="126"/>
      <c r="B66" s="131" t="s">
        <v>95</v>
      </c>
      <c r="C66" s="197" t="s">
        <v>96</v>
      </c>
      <c r="D66" s="198"/>
      <c r="E66" s="198"/>
      <c r="F66" s="136" t="s">
        <v>25</v>
      </c>
      <c r="G66" s="137"/>
      <c r="H66" s="137"/>
      <c r="I66" s="137">
        <f>'01-1_Stavební práce'!G124</f>
        <v>0</v>
      </c>
      <c r="J66" s="134" t="str">
        <f>IF(I76=0,"",I66/I76*100)</f>
        <v/>
      </c>
    </row>
    <row r="67" spans="1:10" ht="25.5" customHeight="1" x14ac:dyDescent="0.2">
      <c r="A67" s="126"/>
      <c r="B67" s="131" t="s">
        <v>97</v>
      </c>
      <c r="C67" s="197" t="s">
        <v>98</v>
      </c>
      <c r="D67" s="198"/>
      <c r="E67" s="198"/>
      <c r="F67" s="136" t="s">
        <v>25</v>
      </c>
      <c r="G67" s="137"/>
      <c r="H67" s="137"/>
      <c r="I67" s="137">
        <f>'01-1_Stavební práce'!G141</f>
        <v>0</v>
      </c>
      <c r="J67" s="134" t="str">
        <f>IF(I76=0,"",I67/I76*100)</f>
        <v/>
      </c>
    </row>
    <row r="68" spans="1:10" ht="25.5" customHeight="1" x14ac:dyDescent="0.2">
      <c r="A68" s="126"/>
      <c r="B68" s="131" t="s">
        <v>99</v>
      </c>
      <c r="C68" s="197" t="s">
        <v>100</v>
      </c>
      <c r="D68" s="198"/>
      <c r="E68" s="198"/>
      <c r="F68" s="136" t="s">
        <v>25</v>
      </c>
      <c r="G68" s="137"/>
      <c r="H68" s="137"/>
      <c r="I68" s="137">
        <f>'01-1_Stavební práce'!G146</f>
        <v>0</v>
      </c>
      <c r="J68" s="134" t="str">
        <f>IF(I76=0,"",I68/I76*100)</f>
        <v/>
      </c>
    </row>
    <row r="69" spans="1:10" ht="25.5" customHeight="1" x14ac:dyDescent="0.2">
      <c r="A69" s="126"/>
      <c r="B69" s="131" t="s">
        <v>101</v>
      </c>
      <c r="C69" s="197" t="s">
        <v>102</v>
      </c>
      <c r="D69" s="198"/>
      <c r="E69" s="198"/>
      <c r="F69" s="136" t="s">
        <v>25</v>
      </c>
      <c r="G69" s="137"/>
      <c r="H69" s="137"/>
      <c r="I69" s="137">
        <f>'01-2_ZTI'!G59</f>
        <v>0</v>
      </c>
      <c r="J69" s="134" t="str">
        <f>IF(I76=0,"",I69/I76*100)</f>
        <v/>
      </c>
    </row>
    <row r="70" spans="1:10" ht="25.5" customHeight="1" x14ac:dyDescent="0.2">
      <c r="A70" s="126"/>
      <c r="B70" s="131" t="s">
        <v>103</v>
      </c>
      <c r="C70" s="197" t="s">
        <v>104</v>
      </c>
      <c r="D70" s="198"/>
      <c r="E70" s="198"/>
      <c r="F70" s="136" t="s">
        <v>26</v>
      </c>
      <c r="G70" s="137"/>
      <c r="H70" s="137"/>
      <c r="I70" s="137">
        <f>'01-3_elektro'!G8</f>
        <v>0</v>
      </c>
      <c r="J70" s="134" t="str">
        <f>IF(I76=0,"",I70/I76*100)</f>
        <v/>
      </c>
    </row>
    <row r="71" spans="1:10" ht="25.5" customHeight="1" x14ac:dyDescent="0.2">
      <c r="A71" s="126"/>
      <c r="B71" s="131" t="s">
        <v>105</v>
      </c>
      <c r="C71" s="197" t="s">
        <v>106</v>
      </c>
      <c r="D71" s="198"/>
      <c r="E71" s="198"/>
      <c r="F71" s="136" t="s">
        <v>26</v>
      </c>
      <c r="G71" s="137"/>
      <c r="H71" s="137"/>
      <c r="I71" s="137">
        <f>'01-3_elektro'!G51</f>
        <v>0</v>
      </c>
      <c r="J71" s="134" t="str">
        <f>IF(I76=0,"",I71/I76*100)</f>
        <v/>
      </c>
    </row>
    <row r="72" spans="1:10" ht="25.5" customHeight="1" x14ac:dyDescent="0.2">
      <c r="A72" s="126"/>
      <c r="B72" s="131" t="s">
        <v>107</v>
      </c>
      <c r="C72" s="197" t="s">
        <v>108</v>
      </c>
      <c r="D72" s="198"/>
      <c r="E72" s="198"/>
      <c r="F72" s="136" t="s">
        <v>26</v>
      </c>
      <c r="G72" s="137"/>
      <c r="H72" s="137"/>
      <c r="I72" s="137">
        <f>'01-3_elektro'!G67</f>
        <v>0</v>
      </c>
      <c r="J72" s="134" t="str">
        <f>IF(I76=0,"",I72/I76*100)</f>
        <v/>
      </c>
    </row>
    <row r="73" spans="1:10" ht="25.5" customHeight="1" x14ac:dyDescent="0.2">
      <c r="A73" s="126"/>
      <c r="B73" s="131" t="s">
        <v>109</v>
      </c>
      <c r="C73" s="197" t="s">
        <v>110</v>
      </c>
      <c r="D73" s="198"/>
      <c r="E73" s="198"/>
      <c r="F73" s="136" t="s">
        <v>111</v>
      </c>
      <c r="G73" s="137"/>
      <c r="H73" s="137"/>
      <c r="I73" s="137">
        <f>'01-1_Stavební práce'!G153</f>
        <v>0</v>
      </c>
      <c r="J73" s="134" t="str">
        <f>IF(I76=0,"",I73/I76*100)</f>
        <v/>
      </c>
    </row>
    <row r="74" spans="1:10" ht="25.5" customHeight="1" x14ac:dyDescent="0.2">
      <c r="A74" s="126"/>
      <c r="B74" s="131" t="s">
        <v>112</v>
      </c>
      <c r="C74" s="197" t="s">
        <v>27</v>
      </c>
      <c r="D74" s="198"/>
      <c r="E74" s="198"/>
      <c r="F74" s="136" t="s">
        <v>112</v>
      </c>
      <c r="G74" s="137"/>
      <c r="H74" s="137"/>
      <c r="I74" s="137">
        <f>'01-0_VON'!G8</f>
        <v>0</v>
      </c>
      <c r="J74" s="134" t="str">
        <f>IF(I76=0,"",I74/I76*100)</f>
        <v/>
      </c>
    </row>
    <row r="75" spans="1:10" ht="25.5" customHeight="1" x14ac:dyDescent="0.2">
      <c r="A75" s="126"/>
      <c r="B75" s="131" t="s">
        <v>113</v>
      </c>
      <c r="C75" s="197" t="s">
        <v>28</v>
      </c>
      <c r="D75" s="198"/>
      <c r="E75" s="198"/>
      <c r="F75" s="136" t="s">
        <v>113</v>
      </c>
      <c r="G75" s="137"/>
      <c r="H75" s="137"/>
      <c r="I75" s="137">
        <f>'01-0_VON'!G15</f>
        <v>0</v>
      </c>
      <c r="J75" s="134" t="str">
        <f>IF(I76=0,"",I75/I76*100)</f>
        <v/>
      </c>
    </row>
    <row r="76" spans="1:10" ht="25.5" customHeight="1" x14ac:dyDescent="0.2">
      <c r="A76" s="127"/>
      <c r="B76" s="132" t="s">
        <v>1</v>
      </c>
      <c r="C76" s="132"/>
      <c r="D76" s="133"/>
      <c r="E76" s="133"/>
      <c r="F76" s="138"/>
      <c r="G76" s="139"/>
      <c r="H76" s="139"/>
      <c r="I76" s="139">
        <f>SUM(I52:I75)</f>
        <v>0</v>
      </c>
      <c r="J76" s="135">
        <f>SUM(J52:J75)</f>
        <v>0</v>
      </c>
    </row>
    <row r="77" spans="1:10" x14ac:dyDescent="0.2">
      <c r="F77" s="91"/>
      <c r="G77" s="90"/>
      <c r="H77" s="91"/>
      <c r="I77" s="90"/>
      <c r="J77" s="92"/>
    </row>
    <row r="78" spans="1:10" x14ac:dyDescent="0.2">
      <c r="F78" s="91"/>
      <c r="G78" s="90"/>
      <c r="H78" s="91"/>
      <c r="I78" s="90"/>
      <c r="J78" s="92"/>
    </row>
    <row r="79" spans="1:10" x14ac:dyDescent="0.2">
      <c r="F79" s="91"/>
      <c r="G79" s="90"/>
      <c r="H79" s="91"/>
      <c r="I79" s="90"/>
      <c r="J79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3" t="s">
        <v>7</v>
      </c>
      <c r="B2" s="72"/>
      <c r="C2" s="244"/>
      <c r="D2" s="244"/>
      <c r="E2" s="244"/>
      <c r="F2" s="244"/>
      <c r="G2" s="245"/>
    </row>
    <row r="3" spans="1:7" ht="24.95" customHeight="1" x14ac:dyDescent="0.2">
      <c r="A3" s="73" t="s">
        <v>8</v>
      </c>
      <c r="B3" s="72"/>
      <c r="C3" s="244"/>
      <c r="D3" s="244"/>
      <c r="E3" s="244"/>
      <c r="F3" s="244"/>
      <c r="G3" s="245"/>
    </row>
    <row r="4" spans="1:7" ht="24.95" customHeight="1" x14ac:dyDescent="0.2">
      <c r="A4" s="73" t="s">
        <v>9</v>
      </c>
      <c r="B4" s="72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sheetProtection password="86D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7" activePane="bottomLeft" state="frozen"/>
      <selection pane="bottomLeft" activeCell="C37" sqref="C37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114</v>
      </c>
      <c r="B1" s="246"/>
      <c r="C1" s="246"/>
      <c r="D1" s="246"/>
      <c r="E1" s="246"/>
      <c r="F1" s="246"/>
      <c r="G1" s="246"/>
      <c r="AG1" t="s">
        <v>115</v>
      </c>
    </row>
    <row r="2" spans="1:60" ht="24.95" customHeight="1" x14ac:dyDescent="0.2">
      <c r="A2" s="142" t="s">
        <v>7</v>
      </c>
      <c r="B2" s="72" t="s">
        <v>43</v>
      </c>
      <c r="C2" s="247" t="s">
        <v>44</v>
      </c>
      <c r="D2" s="248"/>
      <c r="E2" s="248"/>
      <c r="F2" s="248"/>
      <c r="G2" s="249"/>
      <c r="AG2" t="s">
        <v>116</v>
      </c>
    </row>
    <row r="3" spans="1:60" ht="24.95" customHeight="1" x14ac:dyDescent="0.2">
      <c r="A3" s="142" t="s">
        <v>8</v>
      </c>
      <c r="B3" s="72" t="s">
        <v>53</v>
      </c>
      <c r="C3" s="247" t="s">
        <v>54</v>
      </c>
      <c r="D3" s="248"/>
      <c r="E3" s="248"/>
      <c r="F3" s="248"/>
      <c r="G3" s="249"/>
      <c r="AC3" s="89" t="s">
        <v>116</v>
      </c>
      <c r="AG3" t="s">
        <v>117</v>
      </c>
    </row>
    <row r="4" spans="1:60" ht="24.95" customHeight="1" x14ac:dyDescent="0.2">
      <c r="A4" s="143" t="s">
        <v>9</v>
      </c>
      <c r="B4" s="144" t="s">
        <v>55</v>
      </c>
      <c r="C4" s="250" t="s">
        <v>56</v>
      </c>
      <c r="D4" s="251"/>
      <c r="E4" s="251"/>
      <c r="F4" s="251"/>
      <c r="G4" s="252"/>
      <c r="AG4" t="s">
        <v>118</v>
      </c>
    </row>
    <row r="5" spans="1:60" x14ac:dyDescent="0.2">
      <c r="D5" s="141"/>
    </row>
    <row r="6" spans="1:60" ht="38.25" x14ac:dyDescent="0.2">
      <c r="A6" s="146" t="s">
        <v>119</v>
      </c>
      <c r="B6" s="148" t="s">
        <v>120</v>
      </c>
      <c r="C6" s="148" t="s">
        <v>121</v>
      </c>
      <c r="D6" s="147" t="s">
        <v>122</v>
      </c>
      <c r="E6" s="146" t="s">
        <v>123</v>
      </c>
      <c r="F6" s="145" t="s">
        <v>124</v>
      </c>
      <c r="G6" s="146" t="s">
        <v>29</v>
      </c>
      <c r="H6" s="149" t="s">
        <v>30</v>
      </c>
      <c r="I6" s="149" t="s">
        <v>125</v>
      </c>
      <c r="J6" s="149" t="s">
        <v>31</v>
      </c>
      <c r="K6" s="149" t="s">
        <v>126</v>
      </c>
      <c r="L6" s="149" t="s">
        <v>127</v>
      </c>
      <c r="M6" s="149" t="s">
        <v>128</v>
      </c>
      <c r="N6" s="149" t="s">
        <v>129</v>
      </c>
      <c r="O6" s="149" t="s">
        <v>130</v>
      </c>
      <c r="P6" s="149" t="s">
        <v>131</v>
      </c>
      <c r="Q6" s="149" t="s">
        <v>132</v>
      </c>
      <c r="R6" s="149" t="s">
        <v>133</v>
      </c>
      <c r="S6" s="149" t="s">
        <v>134</v>
      </c>
      <c r="T6" s="149" t="s">
        <v>135</v>
      </c>
      <c r="U6" s="149" t="s">
        <v>136</v>
      </c>
      <c r="V6" s="149" t="s">
        <v>137</v>
      </c>
      <c r="W6" s="149" t="s">
        <v>138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139</v>
      </c>
      <c r="B8" s="164" t="s">
        <v>112</v>
      </c>
      <c r="C8" s="178" t="s">
        <v>27</v>
      </c>
      <c r="D8" s="165"/>
      <c r="E8" s="166"/>
      <c r="F8" s="167"/>
      <c r="G8" s="167">
        <f>SUMIF(AG9:AG14,"&lt;&gt;NOR",G9:G14)</f>
        <v>0</v>
      </c>
      <c r="H8" s="167"/>
      <c r="I8" s="167">
        <f>SUM(I9:I14)</f>
        <v>0</v>
      </c>
      <c r="J8" s="167"/>
      <c r="K8" s="167">
        <f>SUM(K9:K14)</f>
        <v>0</v>
      </c>
      <c r="L8" s="167"/>
      <c r="M8" s="167">
        <f>SUM(M9:M14)</f>
        <v>0</v>
      </c>
      <c r="N8" s="167"/>
      <c r="O8" s="167">
        <f>SUM(O9:O14)</f>
        <v>0</v>
      </c>
      <c r="P8" s="167"/>
      <c r="Q8" s="167">
        <f>SUM(Q9:Q14)</f>
        <v>0</v>
      </c>
      <c r="R8" s="167"/>
      <c r="S8" s="167"/>
      <c r="T8" s="168"/>
      <c r="U8" s="162"/>
      <c r="V8" s="162">
        <f>SUM(V9:V14)</f>
        <v>0</v>
      </c>
      <c r="W8" s="162"/>
      <c r="AG8" t="s">
        <v>140</v>
      </c>
    </row>
    <row r="9" spans="1:60" outlineLevel="1" x14ac:dyDescent="0.2">
      <c r="A9" s="169">
        <v>1</v>
      </c>
      <c r="B9" s="170" t="s">
        <v>141</v>
      </c>
      <c r="C9" s="179" t="s">
        <v>142</v>
      </c>
      <c r="D9" s="171" t="s">
        <v>143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144</v>
      </c>
      <c r="T9" s="175" t="s">
        <v>145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146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54" t="s">
        <v>147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148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149</v>
      </c>
      <c r="C11" s="179" t="s">
        <v>150</v>
      </c>
      <c r="D11" s="171" t="s">
        <v>143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/>
      <c r="S11" s="174" t="s">
        <v>144</v>
      </c>
      <c r="T11" s="175" t="s">
        <v>145</v>
      </c>
      <c r="U11" s="160">
        <v>0</v>
      </c>
      <c r="V11" s="160">
        <f>ROUND(E11*U11,2)</f>
        <v>0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146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57"/>
      <c r="B12" s="158"/>
      <c r="C12" s="254" t="s">
        <v>151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148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152</v>
      </c>
      <c r="C13" s="179" t="s">
        <v>153</v>
      </c>
      <c r="D13" s="171" t="s">
        <v>143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144</v>
      </c>
      <c r="T13" s="175" t="s">
        <v>145</v>
      </c>
      <c r="U13" s="160">
        <v>0</v>
      </c>
      <c r="V13" s="160">
        <f>ROUND(E13*U13,2)</f>
        <v>0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146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54" t="s">
        <v>154</v>
      </c>
      <c r="D14" s="255"/>
      <c r="E14" s="255"/>
      <c r="F14" s="255"/>
      <c r="G14" s="255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148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3" t="s">
        <v>139</v>
      </c>
      <c r="B15" s="164" t="s">
        <v>113</v>
      </c>
      <c r="C15" s="178" t="s">
        <v>28</v>
      </c>
      <c r="D15" s="165"/>
      <c r="E15" s="166"/>
      <c r="F15" s="167"/>
      <c r="G15" s="167">
        <f>SUMIF(AG16:AG21,"&lt;&gt;NOR",G16:G21)</f>
        <v>0</v>
      </c>
      <c r="H15" s="167"/>
      <c r="I15" s="167">
        <f>SUM(I16:I21)</f>
        <v>0</v>
      </c>
      <c r="J15" s="167"/>
      <c r="K15" s="167">
        <f>SUM(K16:K21)</f>
        <v>0</v>
      </c>
      <c r="L15" s="167"/>
      <c r="M15" s="167">
        <f>SUM(M16:M21)</f>
        <v>0</v>
      </c>
      <c r="N15" s="167"/>
      <c r="O15" s="167">
        <f>SUM(O16:O21)</f>
        <v>0</v>
      </c>
      <c r="P15" s="167"/>
      <c r="Q15" s="167">
        <f>SUM(Q16:Q21)</f>
        <v>0</v>
      </c>
      <c r="R15" s="167"/>
      <c r="S15" s="167"/>
      <c r="T15" s="168"/>
      <c r="U15" s="162"/>
      <c r="V15" s="162">
        <f>SUM(V16:V21)</f>
        <v>0</v>
      </c>
      <c r="W15" s="162"/>
      <c r="AG15" t="s">
        <v>140</v>
      </c>
    </row>
    <row r="16" spans="1:60" outlineLevel="1" x14ac:dyDescent="0.2">
      <c r="A16" s="169">
        <v>4</v>
      </c>
      <c r="B16" s="170" t="s">
        <v>155</v>
      </c>
      <c r="C16" s="179" t="s">
        <v>156</v>
      </c>
      <c r="D16" s="171" t="s">
        <v>157</v>
      </c>
      <c r="E16" s="172">
        <v>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/>
      <c r="S16" s="174" t="s">
        <v>144</v>
      </c>
      <c r="T16" s="175" t="s">
        <v>145</v>
      </c>
      <c r="U16" s="160">
        <v>0</v>
      </c>
      <c r="V16" s="160">
        <f>ROUND(E16*U16,2)</f>
        <v>0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146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54" t="s">
        <v>158</v>
      </c>
      <c r="D17" s="255"/>
      <c r="E17" s="255"/>
      <c r="F17" s="255"/>
      <c r="G17" s="255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148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69">
        <v>5</v>
      </c>
      <c r="B18" s="170" t="s">
        <v>159</v>
      </c>
      <c r="C18" s="179" t="s">
        <v>160</v>
      </c>
      <c r="D18" s="171" t="s">
        <v>157</v>
      </c>
      <c r="E18" s="172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 t="s">
        <v>144</v>
      </c>
      <c r="T18" s="175" t="s">
        <v>145</v>
      </c>
      <c r="U18" s="160">
        <v>0</v>
      </c>
      <c r="V18" s="160">
        <f>ROUND(E18*U18,2)</f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33.75" outlineLevel="1" x14ac:dyDescent="0.2">
      <c r="A19" s="157"/>
      <c r="B19" s="158"/>
      <c r="C19" s="254" t="s">
        <v>161</v>
      </c>
      <c r="D19" s="255"/>
      <c r="E19" s="255"/>
      <c r="F19" s="255"/>
      <c r="G19" s="255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148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76" t="str">
        <f>C19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>
        <v>6</v>
      </c>
      <c r="B20" s="170" t="s">
        <v>162</v>
      </c>
      <c r="C20" s="179" t="s">
        <v>163</v>
      </c>
      <c r="D20" s="171" t="s">
        <v>157</v>
      </c>
      <c r="E20" s="172">
        <v>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/>
      <c r="S20" s="174" t="s">
        <v>144</v>
      </c>
      <c r="T20" s="175" t="s">
        <v>145</v>
      </c>
      <c r="U20" s="160">
        <v>0</v>
      </c>
      <c r="V20" s="160">
        <f>ROUND(E20*U20,2)</f>
        <v>0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146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254" t="s">
        <v>164</v>
      </c>
      <c r="D21" s="255"/>
      <c r="E21" s="255"/>
      <c r="F21" s="255"/>
      <c r="G21" s="255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148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6" t="str">
        <f>C21</f>
        <v>Náklady zhotovitele, které vzniknou v souvislosti s povinnostmi zhotovitele při předání a převzetí díla.</v>
      </c>
      <c r="BB21" s="150"/>
      <c r="BC21" s="150"/>
      <c r="BD21" s="150"/>
      <c r="BE21" s="150"/>
      <c r="BF21" s="150"/>
      <c r="BG21" s="150"/>
      <c r="BH21" s="150"/>
    </row>
    <row r="22" spans="1:60" x14ac:dyDescent="0.2">
      <c r="A22" s="5"/>
      <c r="B22" s="6"/>
      <c r="C22" s="180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153"/>
      <c r="B23" s="154" t="s">
        <v>29</v>
      </c>
      <c r="C23" s="181"/>
      <c r="D23" s="155"/>
      <c r="E23" s="156"/>
      <c r="F23" s="156"/>
      <c r="G23" s="177">
        <f>G8+G15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165</v>
      </c>
    </row>
    <row r="24" spans="1:60" x14ac:dyDescent="0.2">
      <c r="A24" s="253" t="s">
        <v>166</v>
      </c>
      <c r="B24" s="253"/>
      <c r="C24" s="180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60" x14ac:dyDescent="0.2">
      <c r="A25" s="5"/>
      <c r="B25" s="6" t="s">
        <v>167</v>
      </c>
      <c r="C25" s="180" t="s">
        <v>168</v>
      </c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AG25" t="s">
        <v>169</v>
      </c>
    </row>
    <row r="26" spans="1:60" x14ac:dyDescent="0.2">
      <c r="A26" s="5"/>
      <c r="B26" s="6" t="s">
        <v>170</v>
      </c>
      <c r="C26" s="180" t="s">
        <v>171</v>
      </c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AG26" t="s">
        <v>172</v>
      </c>
    </row>
    <row r="27" spans="1:60" x14ac:dyDescent="0.2">
      <c r="A27" s="5"/>
      <c r="B27" s="6"/>
      <c r="C27" s="180" t="s">
        <v>173</v>
      </c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G27" t="s">
        <v>174</v>
      </c>
    </row>
    <row r="28" spans="1:60" x14ac:dyDescent="0.2">
      <c r="A28" s="5"/>
      <c r="B28" s="6"/>
      <c r="C28" s="180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C29" s="182"/>
      <c r="D29" s="141"/>
      <c r="AG29" t="s">
        <v>175</v>
      </c>
    </row>
    <row r="30" spans="1:60" x14ac:dyDescent="0.2">
      <c r="D30" s="141"/>
    </row>
    <row r="31" spans="1:60" x14ac:dyDescent="0.2">
      <c r="D31" s="141"/>
    </row>
    <row r="32" spans="1:60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86D9" sheet="1"/>
  <mergeCells count="11">
    <mergeCell ref="A1:G1"/>
    <mergeCell ref="C2:G2"/>
    <mergeCell ref="C3:G3"/>
    <mergeCell ref="C4:G4"/>
    <mergeCell ref="A24:B24"/>
    <mergeCell ref="C10:G10"/>
    <mergeCell ref="C12:G12"/>
    <mergeCell ref="C14:G14"/>
    <mergeCell ref="C17:G17"/>
    <mergeCell ref="C19:G19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19" sqref="A19:XFD19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114</v>
      </c>
      <c r="B1" s="246"/>
      <c r="C1" s="246"/>
      <c r="D1" s="246"/>
      <c r="E1" s="246"/>
      <c r="F1" s="246"/>
      <c r="G1" s="246"/>
      <c r="AG1" t="s">
        <v>115</v>
      </c>
    </row>
    <row r="2" spans="1:60" ht="24.95" customHeight="1" x14ac:dyDescent="0.2">
      <c r="A2" s="142" t="s">
        <v>7</v>
      </c>
      <c r="B2" s="72" t="s">
        <v>43</v>
      </c>
      <c r="C2" s="247" t="s">
        <v>44</v>
      </c>
      <c r="D2" s="248"/>
      <c r="E2" s="248"/>
      <c r="F2" s="248"/>
      <c r="G2" s="249"/>
      <c r="AG2" t="s">
        <v>116</v>
      </c>
    </row>
    <row r="3" spans="1:60" ht="24.95" customHeight="1" x14ac:dyDescent="0.2">
      <c r="A3" s="142" t="s">
        <v>8</v>
      </c>
      <c r="B3" s="72" t="s">
        <v>53</v>
      </c>
      <c r="C3" s="247" t="s">
        <v>54</v>
      </c>
      <c r="D3" s="248"/>
      <c r="E3" s="248"/>
      <c r="F3" s="248"/>
      <c r="G3" s="249"/>
      <c r="AC3" s="89" t="s">
        <v>116</v>
      </c>
      <c r="AG3" t="s">
        <v>117</v>
      </c>
    </row>
    <row r="4" spans="1:60" ht="24.95" customHeight="1" x14ac:dyDescent="0.2">
      <c r="A4" s="143" t="s">
        <v>9</v>
      </c>
      <c r="B4" s="144" t="s">
        <v>57</v>
      </c>
      <c r="C4" s="250" t="s">
        <v>58</v>
      </c>
      <c r="D4" s="251"/>
      <c r="E4" s="251"/>
      <c r="F4" s="251"/>
      <c r="G4" s="252"/>
      <c r="AG4" t="s">
        <v>118</v>
      </c>
    </row>
    <row r="5" spans="1:60" x14ac:dyDescent="0.2">
      <c r="D5" s="141"/>
    </row>
    <row r="6" spans="1:60" ht="38.25" x14ac:dyDescent="0.2">
      <c r="A6" s="146" t="s">
        <v>119</v>
      </c>
      <c r="B6" s="148" t="s">
        <v>120</v>
      </c>
      <c r="C6" s="148" t="s">
        <v>121</v>
      </c>
      <c r="D6" s="147" t="s">
        <v>122</v>
      </c>
      <c r="E6" s="146" t="s">
        <v>123</v>
      </c>
      <c r="F6" s="145" t="s">
        <v>124</v>
      </c>
      <c r="G6" s="146" t="s">
        <v>29</v>
      </c>
      <c r="H6" s="149" t="s">
        <v>30</v>
      </c>
      <c r="I6" s="149" t="s">
        <v>125</v>
      </c>
      <c r="J6" s="149" t="s">
        <v>31</v>
      </c>
      <c r="K6" s="149" t="s">
        <v>126</v>
      </c>
      <c r="L6" s="149" t="s">
        <v>127</v>
      </c>
      <c r="M6" s="149" t="s">
        <v>128</v>
      </c>
      <c r="N6" s="149" t="s">
        <v>129</v>
      </c>
      <c r="O6" s="149" t="s">
        <v>130</v>
      </c>
      <c r="P6" s="149" t="s">
        <v>131</v>
      </c>
      <c r="Q6" s="149" t="s">
        <v>132</v>
      </c>
      <c r="R6" s="149" t="s">
        <v>133</v>
      </c>
      <c r="S6" s="149" t="s">
        <v>134</v>
      </c>
      <c r="T6" s="149" t="s">
        <v>135</v>
      </c>
      <c r="U6" s="149" t="s">
        <v>136</v>
      </c>
      <c r="V6" s="149" t="s">
        <v>137</v>
      </c>
      <c r="W6" s="149" t="s">
        <v>138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139</v>
      </c>
      <c r="B8" s="164" t="s">
        <v>67</v>
      </c>
      <c r="C8" s="178" t="s">
        <v>68</v>
      </c>
      <c r="D8" s="165"/>
      <c r="E8" s="166"/>
      <c r="F8" s="167"/>
      <c r="G8" s="167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7"/>
      <c r="O8" s="167">
        <f>SUM(O9:O16)</f>
        <v>0.24000000000000002</v>
      </c>
      <c r="P8" s="167"/>
      <c r="Q8" s="167">
        <f>SUM(Q9:Q16)</f>
        <v>0</v>
      </c>
      <c r="R8" s="167"/>
      <c r="S8" s="167"/>
      <c r="T8" s="168"/>
      <c r="U8" s="162"/>
      <c r="V8" s="162">
        <f>SUM(V9:V16)</f>
        <v>7.46</v>
      </c>
      <c r="W8" s="162"/>
      <c r="AG8" t="s">
        <v>140</v>
      </c>
    </row>
    <row r="9" spans="1:60" outlineLevel="1" x14ac:dyDescent="0.2">
      <c r="A9" s="169">
        <v>1</v>
      </c>
      <c r="B9" s="170" t="s">
        <v>176</v>
      </c>
      <c r="C9" s="179" t="s">
        <v>177</v>
      </c>
      <c r="D9" s="171" t="s">
        <v>178</v>
      </c>
      <c r="E9" s="172">
        <v>3.243E-2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1.0900000000000001</v>
      </c>
      <c r="O9" s="174">
        <f>ROUND(E9*N9,2)</f>
        <v>0.04</v>
      </c>
      <c r="P9" s="174">
        <v>0</v>
      </c>
      <c r="Q9" s="174">
        <f>ROUND(E9*P9,2)</f>
        <v>0</v>
      </c>
      <c r="R9" s="174" t="s">
        <v>179</v>
      </c>
      <c r="S9" s="174" t="s">
        <v>144</v>
      </c>
      <c r="T9" s="175" t="s">
        <v>144</v>
      </c>
      <c r="U9" s="160">
        <v>18.8</v>
      </c>
      <c r="V9" s="160">
        <f>ROUND(E9*U9,2)</f>
        <v>0.61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56" t="s">
        <v>181</v>
      </c>
      <c r="D10" s="257"/>
      <c r="E10" s="257"/>
      <c r="F10" s="257"/>
      <c r="G10" s="257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182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183</v>
      </c>
      <c r="D11" s="183"/>
      <c r="E11" s="184">
        <v>3.243E-2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184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185</v>
      </c>
      <c r="C12" s="179" t="s">
        <v>186</v>
      </c>
      <c r="D12" s="171" t="s">
        <v>187</v>
      </c>
      <c r="E12" s="172">
        <v>2.645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7.4710000000000013E-2</v>
      </c>
      <c r="O12" s="174">
        <f>ROUND(E12*N12,2)</f>
        <v>0.2</v>
      </c>
      <c r="P12" s="174">
        <v>0</v>
      </c>
      <c r="Q12" s="174">
        <f>ROUND(E12*P12,2)</f>
        <v>0</v>
      </c>
      <c r="R12" s="174" t="s">
        <v>188</v>
      </c>
      <c r="S12" s="174" t="s">
        <v>144</v>
      </c>
      <c r="T12" s="175" t="s">
        <v>144</v>
      </c>
      <c r="U12" s="160">
        <v>0.52915000000000001</v>
      </c>
      <c r="V12" s="160">
        <f>ROUND(E12*U12,2)</f>
        <v>1.4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180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256" t="s">
        <v>189</v>
      </c>
      <c r="D13" s="257"/>
      <c r="E13" s="257"/>
      <c r="F13" s="257"/>
      <c r="G13" s="257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182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3" t="s">
        <v>190</v>
      </c>
      <c r="D14" s="183"/>
      <c r="E14" s="184">
        <v>2.645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184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3</v>
      </c>
      <c r="B15" s="170" t="s">
        <v>191</v>
      </c>
      <c r="C15" s="179" t="s">
        <v>192</v>
      </c>
      <c r="D15" s="171" t="s">
        <v>193</v>
      </c>
      <c r="E15" s="172">
        <v>30.3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8.0000000000000007E-5</v>
      </c>
      <c r="O15" s="174">
        <f>ROUND(E15*N15,2)</f>
        <v>0</v>
      </c>
      <c r="P15" s="174">
        <v>0</v>
      </c>
      <c r="Q15" s="174">
        <f>ROUND(E15*P15,2)</f>
        <v>0</v>
      </c>
      <c r="R15" s="174" t="s">
        <v>179</v>
      </c>
      <c r="S15" s="174" t="s">
        <v>144</v>
      </c>
      <c r="T15" s="175" t="s">
        <v>144</v>
      </c>
      <c r="U15" s="160">
        <v>0.18000000000000002</v>
      </c>
      <c r="V15" s="160">
        <f>ROUND(E15*U15,2)</f>
        <v>5.45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180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3" t="s">
        <v>194</v>
      </c>
      <c r="D16" s="183"/>
      <c r="E16" s="184">
        <v>30.3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184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63" t="s">
        <v>139</v>
      </c>
      <c r="B17" s="164" t="s">
        <v>69</v>
      </c>
      <c r="C17" s="178" t="s">
        <v>70</v>
      </c>
      <c r="D17" s="165"/>
      <c r="E17" s="166"/>
      <c r="F17" s="167"/>
      <c r="G17" s="167">
        <f>SUMIF(AG18:AG22,"&lt;&gt;NOR",G18:G22)</f>
        <v>0</v>
      </c>
      <c r="H17" s="167"/>
      <c r="I17" s="167">
        <f>SUM(I18:I22)</f>
        <v>0</v>
      </c>
      <c r="J17" s="167"/>
      <c r="K17" s="167">
        <f>SUM(K18:K22)</f>
        <v>0</v>
      </c>
      <c r="L17" s="167"/>
      <c r="M17" s="167">
        <f>SUM(M18:M22)</f>
        <v>0</v>
      </c>
      <c r="N17" s="167"/>
      <c r="O17" s="167">
        <f>SUM(O18:O22)</f>
        <v>0.91</v>
      </c>
      <c r="P17" s="167"/>
      <c r="Q17" s="167">
        <f>SUM(Q18:Q22)</f>
        <v>0</v>
      </c>
      <c r="R17" s="167"/>
      <c r="S17" s="167"/>
      <c r="T17" s="168"/>
      <c r="U17" s="162"/>
      <c r="V17" s="162">
        <f>SUM(V18:V22)</f>
        <v>30.86</v>
      </c>
      <c r="W17" s="162"/>
      <c r="AG17" t="s">
        <v>140</v>
      </c>
    </row>
    <row r="18" spans="1:60" ht="33.75" outlineLevel="1" x14ac:dyDescent="0.2">
      <c r="A18" s="169">
        <v>4</v>
      </c>
      <c r="B18" s="170" t="s">
        <v>195</v>
      </c>
      <c r="C18" s="179" t="s">
        <v>196</v>
      </c>
      <c r="D18" s="171" t="s">
        <v>187</v>
      </c>
      <c r="E18" s="172">
        <v>28.165000000000003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3.0870000000000002E-2</v>
      </c>
      <c r="O18" s="174">
        <f>ROUND(E18*N18,2)</f>
        <v>0.87</v>
      </c>
      <c r="P18" s="174">
        <v>0</v>
      </c>
      <c r="Q18" s="174">
        <f>ROUND(E18*P18,2)</f>
        <v>0</v>
      </c>
      <c r="R18" s="174" t="s">
        <v>188</v>
      </c>
      <c r="S18" s="174" t="s">
        <v>144</v>
      </c>
      <c r="T18" s="175" t="s">
        <v>144</v>
      </c>
      <c r="U18" s="160">
        <v>0.9900000000000001</v>
      </c>
      <c r="V18" s="160">
        <f>ROUND(E18*U18,2)</f>
        <v>27.88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180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57"/>
      <c r="B19" s="158"/>
      <c r="C19" s="256" t="s">
        <v>197</v>
      </c>
      <c r="D19" s="257"/>
      <c r="E19" s="257"/>
      <c r="F19" s="257"/>
      <c r="G19" s="257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182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76" t="str">
        <f>C19</f>
        <v>zřízení nosné konstrukce příčky, vložení tepelné izolace tl. do 5 cm, montáž desek, tmelení spár Q2 a úprava rohů. Včetně dodávek materiálu.</v>
      </c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3" t="s">
        <v>198</v>
      </c>
      <c r="D20" s="183"/>
      <c r="E20" s="184">
        <v>28.165000000000003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184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69">
        <v>5</v>
      </c>
      <c r="B21" s="170" t="s">
        <v>199</v>
      </c>
      <c r="C21" s="179" t="s">
        <v>200</v>
      </c>
      <c r="D21" s="171" t="s">
        <v>187</v>
      </c>
      <c r="E21" s="172">
        <v>2.9475000000000002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1.2150000000000001E-2</v>
      </c>
      <c r="O21" s="174">
        <f>ROUND(E21*N21,2)</f>
        <v>0.04</v>
      </c>
      <c r="P21" s="174">
        <v>0</v>
      </c>
      <c r="Q21" s="174">
        <f>ROUND(E21*P21,2)</f>
        <v>0</v>
      </c>
      <c r="R21" s="174" t="s">
        <v>188</v>
      </c>
      <c r="S21" s="174" t="s">
        <v>144</v>
      </c>
      <c r="T21" s="175" t="s">
        <v>144</v>
      </c>
      <c r="U21" s="160">
        <v>1.0110000000000001</v>
      </c>
      <c r="V21" s="160">
        <f>ROUND(E21*U21,2)</f>
        <v>2.98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180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3" t="s">
        <v>201</v>
      </c>
      <c r="D22" s="183"/>
      <c r="E22" s="184">
        <v>2.9475000000000002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184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x14ac:dyDescent="0.2">
      <c r="A23" s="163" t="s">
        <v>139</v>
      </c>
      <c r="B23" s="164" t="s">
        <v>71</v>
      </c>
      <c r="C23" s="178" t="s">
        <v>72</v>
      </c>
      <c r="D23" s="165"/>
      <c r="E23" s="166"/>
      <c r="F23" s="167"/>
      <c r="G23" s="167">
        <f>SUMIF(AG24:AG43,"&lt;&gt;NOR",G24:G43)</f>
        <v>0</v>
      </c>
      <c r="H23" s="167"/>
      <c r="I23" s="167">
        <f>SUM(I24:I43)</f>
        <v>0</v>
      </c>
      <c r="J23" s="167"/>
      <c r="K23" s="167">
        <f>SUM(K24:K43)</f>
        <v>0</v>
      </c>
      <c r="L23" s="167"/>
      <c r="M23" s="167">
        <f>SUM(M24:M43)</f>
        <v>0</v>
      </c>
      <c r="N23" s="167"/>
      <c r="O23" s="167">
        <f>SUM(O24:O43)</f>
        <v>0.39</v>
      </c>
      <c r="P23" s="167"/>
      <c r="Q23" s="167">
        <f>SUM(Q24:Q43)</f>
        <v>0</v>
      </c>
      <c r="R23" s="167"/>
      <c r="S23" s="167"/>
      <c r="T23" s="168"/>
      <c r="U23" s="162"/>
      <c r="V23" s="162">
        <f>SUM(V24:V43)</f>
        <v>14.6</v>
      </c>
      <c r="W23" s="162"/>
      <c r="AG23" t="s">
        <v>140</v>
      </c>
    </row>
    <row r="24" spans="1:60" outlineLevel="1" x14ac:dyDescent="0.2">
      <c r="A24" s="169">
        <v>6</v>
      </c>
      <c r="B24" s="170" t="s">
        <v>202</v>
      </c>
      <c r="C24" s="179" t="s">
        <v>203</v>
      </c>
      <c r="D24" s="171" t="s">
        <v>204</v>
      </c>
      <c r="E24" s="172">
        <v>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4.3050000000000005E-2</v>
      </c>
      <c r="O24" s="174">
        <f>ROUND(E24*N24,2)</f>
        <v>0.04</v>
      </c>
      <c r="P24" s="174">
        <v>0</v>
      </c>
      <c r="Q24" s="174">
        <f>ROUND(E24*P24,2)</f>
        <v>0</v>
      </c>
      <c r="R24" s="174" t="s">
        <v>179</v>
      </c>
      <c r="S24" s="174" t="s">
        <v>144</v>
      </c>
      <c r="T24" s="175" t="s">
        <v>144</v>
      </c>
      <c r="U24" s="160">
        <v>0.87803000000000009</v>
      </c>
      <c r="V24" s="160">
        <f>ROUND(E24*U24,2)</f>
        <v>0.88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180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256" t="s">
        <v>205</v>
      </c>
      <c r="D25" s="257"/>
      <c r="E25" s="257"/>
      <c r="F25" s="257"/>
      <c r="G25" s="257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182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76" t="str">
        <f>C25</f>
        <v>jakoukoliv maltou, z pomocného pracovního lešení o výšce podlahy do 1900 mm a pro zatížení do 1,5 kPa,</v>
      </c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3" t="s">
        <v>206</v>
      </c>
      <c r="D26" s="183"/>
      <c r="E26" s="184">
        <v>1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184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69">
        <v>7</v>
      </c>
      <c r="B27" s="170" t="s">
        <v>207</v>
      </c>
      <c r="C27" s="179" t="s">
        <v>208</v>
      </c>
      <c r="D27" s="171" t="s">
        <v>193</v>
      </c>
      <c r="E27" s="172">
        <v>37.815000000000005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3.7100000000000002E-3</v>
      </c>
      <c r="O27" s="174">
        <f>ROUND(E27*N27,2)</f>
        <v>0.14000000000000001</v>
      </c>
      <c r="P27" s="174">
        <v>0</v>
      </c>
      <c r="Q27" s="174">
        <f>ROUND(E27*P27,2)</f>
        <v>0</v>
      </c>
      <c r="R27" s="174" t="s">
        <v>179</v>
      </c>
      <c r="S27" s="174" t="s">
        <v>144</v>
      </c>
      <c r="T27" s="175" t="s">
        <v>144</v>
      </c>
      <c r="U27" s="160">
        <v>0.18180000000000002</v>
      </c>
      <c r="V27" s="160">
        <f>ROUND(E27*U27,2)</f>
        <v>6.87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180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3" t="s">
        <v>209</v>
      </c>
      <c r="D28" s="183"/>
      <c r="E28" s="184">
        <v>3.4400000000000004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184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3" t="s">
        <v>210</v>
      </c>
      <c r="D29" s="183"/>
      <c r="E29" s="184">
        <v>3.9850000000000003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184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3" t="s">
        <v>211</v>
      </c>
      <c r="D30" s="183"/>
      <c r="E30" s="184">
        <v>5.0500000000000007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184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3" t="s">
        <v>212</v>
      </c>
      <c r="D31" s="183"/>
      <c r="E31" s="184">
        <v>11.5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184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3" t="s">
        <v>213</v>
      </c>
      <c r="D32" s="183"/>
      <c r="E32" s="184">
        <v>13.840000000000002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184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69">
        <v>8</v>
      </c>
      <c r="B33" s="170" t="s">
        <v>214</v>
      </c>
      <c r="C33" s="179" t="s">
        <v>215</v>
      </c>
      <c r="D33" s="171" t="s">
        <v>187</v>
      </c>
      <c r="E33" s="172">
        <v>10.987500000000001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1.4E-2</v>
      </c>
      <c r="O33" s="174">
        <f>ROUND(E33*N33,2)</f>
        <v>0.15</v>
      </c>
      <c r="P33" s="174">
        <v>0</v>
      </c>
      <c r="Q33" s="174">
        <f>ROUND(E33*P33,2)</f>
        <v>0</v>
      </c>
      <c r="R33" s="174" t="s">
        <v>188</v>
      </c>
      <c r="S33" s="174" t="s">
        <v>144</v>
      </c>
      <c r="T33" s="175" t="s">
        <v>144</v>
      </c>
      <c r="U33" s="160">
        <v>0.32</v>
      </c>
      <c r="V33" s="160">
        <f>ROUND(E33*U33,2)</f>
        <v>3.52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180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56" t="s">
        <v>216</v>
      </c>
      <c r="D34" s="257"/>
      <c r="E34" s="257"/>
      <c r="F34" s="257"/>
      <c r="G34" s="257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182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93" t="s">
        <v>217</v>
      </c>
      <c r="D35" s="183"/>
      <c r="E35" s="184">
        <v>2.4000000000000004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184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3" t="s">
        <v>218</v>
      </c>
      <c r="D36" s="183"/>
      <c r="E36" s="184">
        <v>3.5525000000000002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184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3" t="s">
        <v>219</v>
      </c>
      <c r="D37" s="183"/>
      <c r="E37" s="184">
        <v>4.0825000000000005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184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3" t="s">
        <v>220</v>
      </c>
      <c r="D38" s="183"/>
      <c r="E38" s="184">
        <v>0.95250000000000001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184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85">
        <v>9</v>
      </c>
      <c r="B39" s="186" t="s">
        <v>221</v>
      </c>
      <c r="C39" s="194" t="s">
        <v>222</v>
      </c>
      <c r="D39" s="187" t="s">
        <v>187</v>
      </c>
      <c r="E39" s="188">
        <v>8.5875000000000004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21</v>
      </c>
      <c r="M39" s="190">
        <f>G39*(1+L39/100)</f>
        <v>0</v>
      </c>
      <c r="N39" s="190">
        <v>3.6700000000000001E-3</v>
      </c>
      <c r="O39" s="190">
        <f>ROUND(E39*N39,2)</f>
        <v>0.03</v>
      </c>
      <c r="P39" s="190">
        <v>0</v>
      </c>
      <c r="Q39" s="190">
        <f>ROUND(E39*P39,2)</f>
        <v>0</v>
      </c>
      <c r="R39" s="190" t="s">
        <v>188</v>
      </c>
      <c r="S39" s="190" t="s">
        <v>144</v>
      </c>
      <c r="T39" s="191" t="s">
        <v>144</v>
      </c>
      <c r="U39" s="160">
        <v>0.36200000000000004</v>
      </c>
      <c r="V39" s="160">
        <f>ROUND(E39*U39,2)</f>
        <v>3.11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180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9">
        <v>10</v>
      </c>
      <c r="B40" s="170" t="s">
        <v>223</v>
      </c>
      <c r="C40" s="179" t="s">
        <v>224</v>
      </c>
      <c r="D40" s="171" t="s">
        <v>187</v>
      </c>
      <c r="E40" s="172">
        <v>0.52800000000000002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4.7770000000000007E-2</v>
      </c>
      <c r="O40" s="174">
        <f>ROUND(E40*N40,2)</f>
        <v>0.03</v>
      </c>
      <c r="P40" s="174">
        <v>0</v>
      </c>
      <c r="Q40" s="174">
        <f>ROUND(E40*P40,2)</f>
        <v>0</v>
      </c>
      <c r="R40" s="174" t="s">
        <v>179</v>
      </c>
      <c r="S40" s="174" t="s">
        <v>144</v>
      </c>
      <c r="T40" s="175" t="s">
        <v>144</v>
      </c>
      <c r="U40" s="160">
        <v>0.42480000000000001</v>
      </c>
      <c r="V40" s="160">
        <f>ROUND(E40*U40,2)</f>
        <v>0.22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180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256" t="s">
        <v>225</v>
      </c>
      <c r="D41" s="257"/>
      <c r="E41" s="257"/>
      <c r="F41" s="257"/>
      <c r="G41" s="257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182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3" t="s">
        <v>226</v>
      </c>
      <c r="D42" s="183"/>
      <c r="E42" s="184">
        <v>0.52800000000000002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184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85">
        <v>11</v>
      </c>
      <c r="B43" s="186" t="s">
        <v>71</v>
      </c>
      <c r="C43" s="194" t="s">
        <v>227</v>
      </c>
      <c r="D43" s="187" t="s">
        <v>228</v>
      </c>
      <c r="E43" s="188">
        <v>1</v>
      </c>
      <c r="F43" s="189"/>
      <c r="G43" s="190">
        <f>ROUND(E43*F43,2)</f>
        <v>0</v>
      </c>
      <c r="H43" s="189"/>
      <c r="I43" s="190">
        <f>ROUND(E43*H43,2)</f>
        <v>0</v>
      </c>
      <c r="J43" s="189"/>
      <c r="K43" s="190">
        <f>ROUND(E43*J43,2)</f>
        <v>0</v>
      </c>
      <c r="L43" s="190">
        <v>21</v>
      </c>
      <c r="M43" s="190">
        <f>G43*(1+L43/100)</f>
        <v>0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 t="s">
        <v>229</v>
      </c>
      <c r="T43" s="191" t="s">
        <v>145</v>
      </c>
      <c r="U43" s="160">
        <v>0</v>
      </c>
      <c r="V43" s="160">
        <f>ROUND(E43*U43,2)</f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180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3" t="s">
        <v>139</v>
      </c>
      <c r="B44" s="164" t="s">
        <v>73</v>
      </c>
      <c r="C44" s="178" t="s">
        <v>74</v>
      </c>
      <c r="D44" s="165"/>
      <c r="E44" s="166"/>
      <c r="F44" s="167"/>
      <c r="G44" s="167">
        <f>SUMIF(AG45:AG48,"&lt;&gt;NOR",G45:G48)</f>
        <v>0</v>
      </c>
      <c r="H44" s="167"/>
      <c r="I44" s="167">
        <f>SUM(I45:I48)</f>
        <v>0</v>
      </c>
      <c r="J44" s="167"/>
      <c r="K44" s="167">
        <f>SUM(K45:K48)</f>
        <v>0</v>
      </c>
      <c r="L44" s="167"/>
      <c r="M44" s="167">
        <f>SUM(M45:M48)</f>
        <v>0</v>
      </c>
      <c r="N44" s="167"/>
      <c r="O44" s="167">
        <f>SUM(O45:O48)</f>
        <v>9.9999999999999992E-2</v>
      </c>
      <c r="P44" s="167"/>
      <c r="Q44" s="167">
        <f>SUM(Q45:Q48)</f>
        <v>0</v>
      </c>
      <c r="R44" s="167"/>
      <c r="S44" s="167"/>
      <c r="T44" s="168"/>
      <c r="U44" s="162"/>
      <c r="V44" s="162">
        <f>SUM(V45:V48)</f>
        <v>2.2199999999999998</v>
      </c>
      <c r="W44" s="162"/>
      <c r="AG44" t="s">
        <v>140</v>
      </c>
    </row>
    <row r="45" spans="1:60" ht="22.5" outlineLevel="1" x14ac:dyDescent="0.2">
      <c r="A45" s="169">
        <v>12</v>
      </c>
      <c r="B45" s="170" t="s">
        <v>230</v>
      </c>
      <c r="C45" s="179" t="s">
        <v>231</v>
      </c>
      <c r="D45" s="171" t="s">
        <v>204</v>
      </c>
      <c r="E45" s="172">
        <v>1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8.616E-2</v>
      </c>
      <c r="O45" s="174">
        <f>ROUND(E45*N45,2)</f>
        <v>0.09</v>
      </c>
      <c r="P45" s="174">
        <v>0</v>
      </c>
      <c r="Q45" s="174">
        <f>ROUND(E45*P45,2)</f>
        <v>0</v>
      </c>
      <c r="R45" s="174" t="s">
        <v>179</v>
      </c>
      <c r="S45" s="174" t="s">
        <v>144</v>
      </c>
      <c r="T45" s="175" t="s">
        <v>144</v>
      </c>
      <c r="U45" s="160">
        <v>1.6990000000000001</v>
      </c>
      <c r="V45" s="160">
        <f>ROUND(E45*U45,2)</f>
        <v>1.7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256" t="s">
        <v>232</v>
      </c>
      <c r="D46" s="257"/>
      <c r="E46" s="257"/>
      <c r="F46" s="257"/>
      <c r="G46" s="257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182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13</v>
      </c>
      <c r="B47" s="170" t="s">
        <v>233</v>
      </c>
      <c r="C47" s="179" t="s">
        <v>234</v>
      </c>
      <c r="D47" s="171" t="s">
        <v>204</v>
      </c>
      <c r="E47" s="172">
        <v>1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9.8200000000000006E-3</v>
      </c>
      <c r="O47" s="174">
        <f>ROUND(E47*N47,2)</f>
        <v>0.01</v>
      </c>
      <c r="P47" s="174">
        <v>0</v>
      </c>
      <c r="Q47" s="174">
        <f>ROUND(E47*P47,2)</f>
        <v>0</v>
      </c>
      <c r="R47" s="174" t="s">
        <v>188</v>
      </c>
      <c r="S47" s="174" t="s">
        <v>144</v>
      </c>
      <c r="T47" s="175" t="s">
        <v>144</v>
      </c>
      <c r="U47" s="160">
        <v>0.52</v>
      </c>
      <c r="V47" s="160">
        <f>ROUND(E47*U47,2)</f>
        <v>0.52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180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256" t="s">
        <v>235</v>
      </c>
      <c r="D48" s="257"/>
      <c r="E48" s="257"/>
      <c r="F48" s="257"/>
      <c r="G48" s="257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182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76" t="str">
        <f>C48</f>
        <v>hrubých, hoblovaných i leštěných, měkkých i tvrdých, na jakoukoliv cementovou maltu, s kotvením rámu do zdiva,</v>
      </c>
      <c r="BB48" s="150"/>
      <c r="BC48" s="150"/>
      <c r="BD48" s="150"/>
      <c r="BE48" s="150"/>
      <c r="BF48" s="150"/>
      <c r="BG48" s="150"/>
      <c r="BH48" s="150"/>
    </row>
    <row r="49" spans="1:60" x14ac:dyDescent="0.2">
      <c r="A49" s="163" t="s">
        <v>139</v>
      </c>
      <c r="B49" s="164" t="s">
        <v>75</v>
      </c>
      <c r="C49" s="178" t="s">
        <v>76</v>
      </c>
      <c r="D49" s="165"/>
      <c r="E49" s="166"/>
      <c r="F49" s="167"/>
      <c r="G49" s="167">
        <f>SUMIF(AG50:AG50,"&lt;&gt;NOR",G50:G50)</f>
        <v>0</v>
      </c>
      <c r="H49" s="167"/>
      <c r="I49" s="167">
        <f>SUM(I50:I50)</f>
        <v>0</v>
      </c>
      <c r="J49" s="167"/>
      <c r="K49" s="167">
        <f>SUM(K50:K50)</f>
        <v>0</v>
      </c>
      <c r="L49" s="167"/>
      <c r="M49" s="167">
        <f>SUM(M50:M50)</f>
        <v>0</v>
      </c>
      <c r="N49" s="167"/>
      <c r="O49" s="167">
        <f>SUM(O50:O50)</f>
        <v>0.01</v>
      </c>
      <c r="P49" s="167"/>
      <c r="Q49" s="167">
        <f>SUM(Q50:Q50)</f>
        <v>0</v>
      </c>
      <c r="R49" s="167"/>
      <c r="S49" s="167"/>
      <c r="T49" s="168"/>
      <c r="U49" s="162"/>
      <c r="V49" s="162">
        <f>SUM(V50:V50)</f>
        <v>1.39</v>
      </c>
      <c r="W49" s="162"/>
      <c r="AG49" t="s">
        <v>140</v>
      </c>
    </row>
    <row r="50" spans="1:60" outlineLevel="1" x14ac:dyDescent="0.2">
      <c r="A50" s="185">
        <v>14</v>
      </c>
      <c r="B50" s="186" t="s">
        <v>236</v>
      </c>
      <c r="C50" s="194" t="s">
        <v>237</v>
      </c>
      <c r="D50" s="187" t="s">
        <v>187</v>
      </c>
      <c r="E50" s="188">
        <v>6.5</v>
      </c>
      <c r="F50" s="189"/>
      <c r="G50" s="190">
        <f>ROUND(E50*F50,2)</f>
        <v>0</v>
      </c>
      <c r="H50" s="189"/>
      <c r="I50" s="190">
        <f>ROUND(E50*H50,2)</f>
        <v>0</v>
      </c>
      <c r="J50" s="189"/>
      <c r="K50" s="190">
        <f>ROUND(E50*J50,2)</f>
        <v>0</v>
      </c>
      <c r="L50" s="190">
        <v>21</v>
      </c>
      <c r="M50" s="190">
        <f>G50*(1+L50/100)</f>
        <v>0</v>
      </c>
      <c r="N50" s="190">
        <v>1.58E-3</v>
      </c>
      <c r="O50" s="190">
        <f>ROUND(E50*N50,2)</f>
        <v>0.01</v>
      </c>
      <c r="P50" s="190">
        <v>0</v>
      </c>
      <c r="Q50" s="190">
        <f>ROUND(E50*P50,2)</f>
        <v>0</v>
      </c>
      <c r="R50" s="190" t="s">
        <v>238</v>
      </c>
      <c r="S50" s="190" t="s">
        <v>144</v>
      </c>
      <c r="T50" s="191" t="s">
        <v>144</v>
      </c>
      <c r="U50" s="160">
        <v>0.21400000000000002</v>
      </c>
      <c r="V50" s="160">
        <f>ROUND(E50*U50,2)</f>
        <v>1.39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63" t="s">
        <v>139</v>
      </c>
      <c r="B51" s="164" t="s">
        <v>77</v>
      </c>
      <c r="C51" s="178" t="s">
        <v>78</v>
      </c>
      <c r="D51" s="165"/>
      <c r="E51" s="166"/>
      <c r="F51" s="167"/>
      <c r="G51" s="167">
        <f>SUMIF(AG52:AG53,"&lt;&gt;NOR",G52:G53)</f>
        <v>0</v>
      </c>
      <c r="H51" s="167"/>
      <c r="I51" s="167">
        <f>SUM(I52:I53)</f>
        <v>0</v>
      </c>
      <c r="J51" s="167"/>
      <c r="K51" s="167">
        <f>SUM(K52:K53)</f>
        <v>0</v>
      </c>
      <c r="L51" s="167"/>
      <c r="M51" s="167">
        <f>SUM(M52:M53)</f>
        <v>0</v>
      </c>
      <c r="N51" s="167"/>
      <c r="O51" s="167">
        <f>SUM(O52:O53)</f>
        <v>0.01</v>
      </c>
      <c r="P51" s="167"/>
      <c r="Q51" s="167">
        <f>SUM(Q52:Q53)</f>
        <v>0</v>
      </c>
      <c r="R51" s="167"/>
      <c r="S51" s="167"/>
      <c r="T51" s="168"/>
      <c r="U51" s="162"/>
      <c r="V51" s="162">
        <f>SUM(V52:V53)</f>
        <v>49.28</v>
      </c>
      <c r="W51" s="162"/>
      <c r="AG51" t="s">
        <v>140</v>
      </c>
    </row>
    <row r="52" spans="1:60" ht="56.25" outlineLevel="1" x14ac:dyDescent="0.2">
      <c r="A52" s="169">
        <v>15</v>
      </c>
      <c r="B52" s="170" t="s">
        <v>239</v>
      </c>
      <c r="C52" s="179" t="s">
        <v>240</v>
      </c>
      <c r="D52" s="171" t="s">
        <v>187</v>
      </c>
      <c r="E52" s="172">
        <v>160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4.0000000000000003E-5</v>
      </c>
      <c r="O52" s="174">
        <f>ROUND(E52*N52,2)</f>
        <v>0.01</v>
      </c>
      <c r="P52" s="174">
        <v>0</v>
      </c>
      <c r="Q52" s="174">
        <f>ROUND(E52*P52,2)</f>
        <v>0</v>
      </c>
      <c r="R52" s="174" t="s">
        <v>188</v>
      </c>
      <c r="S52" s="174" t="s">
        <v>144</v>
      </c>
      <c r="T52" s="175" t="s">
        <v>144</v>
      </c>
      <c r="U52" s="160">
        <v>0.30800000000000005</v>
      </c>
      <c r="V52" s="160">
        <f>ROUND(E52*U52,2)</f>
        <v>49.28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180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3" t="s">
        <v>241</v>
      </c>
      <c r="D53" s="183"/>
      <c r="E53" s="184">
        <v>160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184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x14ac:dyDescent="0.2">
      <c r="A54" s="163" t="s">
        <v>139</v>
      </c>
      <c r="B54" s="164" t="s">
        <v>79</v>
      </c>
      <c r="C54" s="178" t="s">
        <v>80</v>
      </c>
      <c r="D54" s="165"/>
      <c r="E54" s="166"/>
      <c r="F54" s="167"/>
      <c r="G54" s="167">
        <f>SUMIF(AG55:AG74,"&lt;&gt;NOR",G55:G74)</f>
        <v>0</v>
      </c>
      <c r="H54" s="167"/>
      <c r="I54" s="167">
        <f>SUM(I55:I74)</f>
        <v>0</v>
      </c>
      <c r="J54" s="167"/>
      <c r="K54" s="167">
        <f>SUM(K55:K74)</f>
        <v>0</v>
      </c>
      <c r="L54" s="167"/>
      <c r="M54" s="167">
        <f>SUM(M55:M74)</f>
        <v>0</v>
      </c>
      <c r="N54" s="167"/>
      <c r="O54" s="167">
        <f>SUM(O55:O74)</f>
        <v>0</v>
      </c>
      <c r="P54" s="167"/>
      <c r="Q54" s="167">
        <f>SUM(Q55:Q74)</f>
        <v>1.5399999999999998</v>
      </c>
      <c r="R54" s="167"/>
      <c r="S54" s="167"/>
      <c r="T54" s="168"/>
      <c r="U54" s="162"/>
      <c r="V54" s="162">
        <f>SUM(V55:V74)</f>
        <v>7.42</v>
      </c>
      <c r="W54" s="162"/>
      <c r="AG54" t="s">
        <v>140</v>
      </c>
    </row>
    <row r="55" spans="1:60" outlineLevel="1" x14ac:dyDescent="0.2">
      <c r="A55" s="169">
        <v>16</v>
      </c>
      <c r="B55" s="170" t="s">
        <v>242</v>
      </c>
      <c r="C55" s="179" t="s">
        <v>243</v>
      </c>
      <c r="D55" s="171" t="s">
        <v>187</v>
      </c>
      <c r="E55" s="172">
        <v>3.7224000000000004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6.7000000000000002E-4</v>
      </c>
      <c r="O55" s="174">
        <f>ROUND(E55*N55,2)</f>
        <v>0</v>
      </c>
      <c r="P55" s="174">
        <v>0.20400000000000001</v>
      </c>
      <c r="Q55" s="174">
        <f>ROUND(E55*P55,2)</f>
        <v>0.76</v>
      </c>
      <c r="R55" s="174" t="s">
        <v>244</v>
      </c>
      <c r="S55" s="174" t="s">
        <v>144</v>
      </c>
      <c r="T55" s="175" t="s">
        <v>144</v>
      </c>
      <c r="U55" s="160">
        <v>0.254</v>
      </c>
      <c r="V55" s="160">
        <f>ROUND(E55*U55,2)</f>
        <v>0.95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180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57"/>
      <c r="B56" s="158"/>
      <c r="C56" s="256" t="s">
        <v>245</v>
      </c>
      <c r="D56" s="257"/>
      <c r="E56" s="257"/>
      <c r="F56" s="257"/>
      <c r="G56" s="257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182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76" t="str">
        <f>C56</f>
        <v>nebo vybourání otvorů průřezové plochy přes 4 m2 v příčkách, včetně pomocného lešení o výšce podlahy do 1900 mm a pro zatížení do 1,5 kPa  (150 kg/m2),</v>
      </c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3" t="s">
        <v>246</v>
      </c>
      <c r="D57" s="183"/>
      <c r="E57" s="184">
        <v>3.7224000000000004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184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69">
        <v>17</v>
      </c>
      <c r="B58" s="170" t="s">
        <v>247</v>
      </c>
      <c r="C58" s="179" t="s">
        <v>248</v>
      </c>
      <c r="D58" s="171" t="s">
        <v>204</v>
      </c>
      <c r="E58" s="172">
        <v>1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4">
        <v>0</v>
      </c>
      <c r="O58" s="174">
        <f>ROUND(E58*N58,2)</f>
        <v>0</v>
      </c>
      <c r="P58" s="174">
        <v>0</v>
      </c>
      <c r="Q58" s="174">
        <f>ROUND(E58*P58,2)</f>
        <v>0</v>
      </c>
      <c r="R58" s="174" t="s">
        <v>244</v>
      </c>
      <c r="S58" s="174" t="s">
        <v>144</v>
      </c>
      <c r="T58" s="175" t="s">
        <v>144</v>
      </c>
      <c r="U58" s="160">
        <v>9.0000000000000011E-2</v>
      </c>
      <c r="V58" s="160">
        <f>ROUND(E58*U58,2)</f>
        <v>0.09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180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256" t="s">
        <v>249</v>
      </c>
      <c r="D59" s="257"/>
      <c r="E59" s="257"/>
      <c r="F59" s="257"/>
      <c r="G59" s="257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182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69">
        <v>18</v>
      </c>
      <c r="B60" s="170" t="s">
        <v>250</v>
      </c>
      <c r="C60" s="179" t="s">
        <v>251</v>
      </c>
      <c r="D60" s="171" t="s">
        <v>187</v>
      </c>
      <c r="E60" s="172">
        <v>2.0900000000000003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1E-3</v>
      </c>
      <c r="O60" s="174">
        <f>ROUND(E60*N60,2)</f>
        <v>0</v>
      </c>
      <c r="P60" s="174">
        <v>6.7000000000000004E-2</v>
      </c>
      <c r="Q60" s="174">
        <f>ROUND(E60*P60,2)</f>
        <v>0.14000000000000001</v>
      </c>
      <c r="R60" s="174" t="s">
        <v>244</v>
      </c>
      <c r="S60" s="174" t="s">
        <v>144</v>
      </c>
      <c r="T60" s="175" t="s">
        <v>144</v>
      </c>
      <c r="U60" s="160">
        <v>0.53300000000000003</v>
      </c>
      <c r="V60" s="160">
        <f>ROUND(E60*U60,2)</f>
        <v>1.1100000000000001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180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256" t="s">
        <v>252</v>
      </c>
      <c r="D61" s="257"/>
      <c r="E61" s="257"/>
      <c r="F61" s="257"/>
      <c r="G61" s="257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182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3" t="s">
        <v>253</v>
      </c>
      <c r="D62" s="183"/>
      <c r="E62" s="184">
        <v>2.0900000000000003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184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69">
        <v>19</v>
      </c>
      <c r="B63" s="170" t="s">
        <v>254</v>
      </c>
      <c r="C63" s="179" t="s">
        <v>255</v>
      </c>
      <c r="D63" s="171" t="s">
        <v>193</v>
      </c>
      <c r="E63" s="172">
        <v>4.6000000000000005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8.0000000000000002E-3</v>
      </c>
      <c r="Q63" s="174">
        <f>ROUND(E63*P63,2)</f>
        <v>0.04</v>
      </c>
      <c r="R63" s="174" t="s">
        <v>244</v>
      </c>
      <c r="S63" s="174" t="s">
        <v>144</v>
      </c>
      <c r="T63" s="175" t="s">
        <v>144</v>
      </c>
      <c r="U63" s="160">
        <v>0.35600000000000004</v>
      </c>
      <c r="V63" s="160">
        <f>ROUND(E63*U63,2)</f>
        <v>1.64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180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3" t="s">
        <v>256</v>
      </c>
      <c r="D64" s="183"/>
      <c r="E64" s="184">
        <v>4.6000000000000005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184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33.75" outlineLevel="1" x14ac:dyDescent="0.2">
      <c r="A65" s="185">
        <v>20</v>
      </c>
      <c r="B65" s="186" t="s">
        <v>257</v>
      </c>
      <c r="C65" s="194" t="s">
        <v>258</v>
      </c>
      <c r="D65" s="187" t="s">
        <v>193</v>
      </c>
      <c r="E65" s="188">
        <v>1.6500000000000001</v>
      </c>
      <c r="F65" s="189"/>
      <c r="G65" s="190">
        <f>ROUND(E65*F65,2)</f>
        <v>0</v>
      </c>
      <c r="H65" s="189"/>
      <c r="I65" s="190">
        <f>ROUND(E65*H65,2)</f>
        <v>0</v>
      </c>
      <c r="J65" s="189"/>
      <c r="K65" s="190">
        <f>ROUND(E65*J65,2)</f>
        <v>0</v>
      </c>
      <c r="L65" s="190">
        <v>21</v>
      </c>
      <c r="M65" s="190">
        <f>G65*(1+L65/100)</f>
        <v>0</v>
      </c>
      <c r="N65" s="190">
        <v>0</v>
      </c>
      <c r="O65" s="190">
        <f>ROUND(E65*N65,2)</f>
        <v>0</v>
      </c>
      <c r="P65" s="190">
        <v>6.5000000000000002E-2</v>
      </c>
      <c r="Q65" s="190">
        <f>ROUND(E65*P65,2)</f>
        <v>0.11</v>
      </c>
      <c r="R65" s="190" t="s">
        <v>244</v>
      </c>
      <c r="S65" s="190" t="s">
        <v>144</v>
      </c>
      <c r="T65" s="191" t="s">
        <v>144</v>
      </c>
      <c r="U65" s="160">
        <v>0.93</v>
      </c>
      <c r="V65" s="160">
        <f>ROUND(E65*U65,2)</f>
        <v>1.53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180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69">
        <v>21</v>
      </c>
      <c r="B66" s="170" t="s">
        <v>259</v>
      </c>
      <c r="C66" s="179" t="s">
        <v>260</v>
      </c>
      <c r="D66" s="171" t="s">
        <v>187</v>
      </c>
      <c r="E66" s="172">
        <v>4.1360000000000001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0</v>
      </c>
      <c r="O66" s="174">
        <f>ROUND(E66*N66,2)</f>
        <v>0</v>
      </c>
      <c r="P66" s="174">
        <v>2.7980000000000001E-2</v>
      </c>
      <c r="Q66" s="174">
        <f>ROUND(E66*P66,2)</f>
        <v>0.12</v>
      </c>
      <c r="R66" s="174" t="s">
        <v>244</v>
      </c>
      <c r="S66" s="174" t="s">
        <v>144</v>
      </c>
      <c r="T66" s="175" t="s">
        <v>144</v>
      </c>
      <c r="U66" s="160">
        <v>0.10500000000000001</v>
      </c>
      <c r="V66" s="160">
        <f>ROUND(E66*U66,2)</f>
        <v>0.43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180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3" t="s">
        <v>261</v>
      </c>
      <c r="D67" s="183"/>
      <c r="E67" s="184">
        <v>1.9200000000000002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184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3" t="s">
        <v>262</v>
      </c>
      <c r="D68" s="183"/>
      <c r="E68" s="184">
        <v>2.2160000000000002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184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69">
        <v>22</v>
      </c>
      <c r="B69" s="170" t="s">
        <v>263</v>
      </c>
      <c r="C69" s="179" t="s">
        <v>264</v>
      </c>
      <c r="D69" s="171" t="s">
        <v>187</v>
      </c>
      <c r="E69" s="172">
        <v>5.36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0</v>
      </c>
      <c r="O69" s="174">
        <f>ROUND(E69*N69,2)</f>
        <v>0</v>
      </c>
      <c r="P69" s="174">
        <v>6.8000000000000005E-2</v>
      </c>
      <c r="Q69" s="174">
        <f>ROUND(E69*P69,2)</f>
        <v>0.36</v>
      </c>
      <c r="R69" s="174" t="s">
        <v>244</v>
      </c>
      <c r="S69" s="174" t="s">
        <v>144</v>
      </c>
      <c r="T69" s="175" t="s">
        <v>144</v>
      </c>
      <c r="U69" s="160">
        <v>0.30000000000000004</v>
      </c>
      <c r="V69" s="160">
        <f>ROUND(E69*U69,2)</f>
        <v>1.61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180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256" t="s">
        <v>265</v>
      </c>
      <c r="D70" s="257"/>
      <c r="E70" s="257"/>
      <c r="F70" s="257"/>
      <c r="G70" s="257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182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3" t="s">
        <v>217</v>
      </c>
      <c r="D71" s="183"/>
      <c r="E71" s="184">
        <v>2.4000000000000004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184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3" t="s">
        <v>266</v>
      </c>
      <c r="D72" s="183"/>
      <c r="E72" s="184">
        <v>2.9600000000000004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184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69">
        <v>23</v>
      </c>
      <c r="B73" s="170" t="s">
        <v>267</v>
      </c>
      <c r="C73" s="179" t="s">
        <v>268</v>
      </c>
      <c r="D73" s="171" t="s">
        <v>187</v>
      </c>
      <c r="E73" s="172">
        <v>1.6050000000000002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4.0000000000000001E-3</v>
      </c>
      <c r="Q73" s="174">
        <f>ROUND(E73*P73,2)</f>
        <v>0.01</v>
      </c>
      <c r="R73" s="174"/>
      <c r="S73" s="174" t="s">
        <v>229</v>
      </c>
      <c r="T73" s="175" t="s">
        <v>144</v>
      </c>
      <c r="U73" s="160">
        <v>3.9000000000000007E-2</v>
      </c>
      <c r="V73" s="160">
        <f>ROUND(E73*U73,2)</f>
        <v>0.06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180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3" t="s">
        <v>269</v>
      </c>
      <c r="D74" s="183"/>
      <c r="E74" s="184">
        <v>1.6050000000000002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184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x14ac:dyDescent="0.2">
      <c r="A75" s="163" t="s">
        <v>139</v>
      </c>
      <c r="B75" s="164" t="s">
        <v>81</v>
      </c>
      <c r="C75" s="178" t="s">
        <v>82</v>
      </c>
      <c r="D75" s="165"/>
      <c r="E75" s="166"/>
      <c r="F75" s="167"/>
      <c r="G75" s="167">
        <f>SUMIF(AG76:AG80,"&lt;&gt;NOR",G76:G80)</f>
        <v>0</v>
      </c>
      <c r="H75" s="167"/>
      <c r="I75" s="167">
        <f>SUM(I76:I80)</f>
        <v>0</v>
      </c>
      <c r="J75" s="167"/>
      <c r="K75" s="167">
        <f>SUM(K76:K80)</f>
        <v>0</v>
      </c>
      <c r="L75" s="167"/>
      <c r="M75" s="167">
        <f>SUM(M76:M80)</f>
        <v>0</v>
      </c>
      <c r="N75" s="167"/>
      <c r="O75" s="167">
        <f>SUM(O76:O80)</f>
        <v>0</v>
      </c>
      <c r="P75" s="167"/>
      <c r="Q75" s="167">
        <f>SUM(Q76:Q80)</f>
        <v>0</v>
      </c>
      <c r="R75" s="167"/>
      <c r="S75" s="167"/>
      <c r="T75" s="168"/>
      <c r="U75" s="162"/>
      <c r="V75" s="162">
        <f>SUM(V76:V80)</f>
        <v>3.13</v>
      </c>
      <c r="W75" s="162"/>
      <c r="AG75" t="s">
        <v>140</v>
      </c>
    </row>
    <row r="76" spans="1:60" ht="33.75" outlineLevel="1" x14ac:dyDescent="0.2">
      <c r="A76" s="169">
        <v>24</v>
      </c>
      <c r="B76" s="170" t="s">
        <v>270</v>
      </c>
      <c r="C76" s="179" t="s">
        <v>271</v>
      </c>
      <c r="D76" s="171" t="s">
        <v>178</v>
      </c>
      <c r="E76" s="172">
        <v>1.6517900000000001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 t="s">
        <v>179</v>
      </c>
      <c r="S76" s="174" t="s">
        <v>144</v>
      </c>
      <c r="T76" s="175" t="s">
        <v>144</v>
      </c>
      <c r="U76" s="160">
        <v>1.8920000000000001</v>
      </c>
      <c r="V76" s="160">
        <f>ROUND(E76*U76,2)</f>
        <v>3.13</v>
      </c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272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56" t="s">
        <v>273</v>
      </c>
      <c r="D77" s="257"/>
      <c r="E77" s="257"/>
      <c r="F77" s="257"/>
      <c r="G77" s="257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182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93" t="s">
        <v>274</v>
      </c>
      <c r="D78" s="183"/>
      <c r="E78" s="184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184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93" t="s">
        <v>275</v>
      </c>
      <c r="D79" s="183"/>
      <c r="E79" s="184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184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93" t="s">
        <v>276</v>
      </c>
      <c r="D80" s="183"/>
      <c r="E80" s="184">
        <v>1.6517900000000001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184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">
      <c r="A81" s="163" t="s">
        <v>139</v>
      </c>
      <c r="B81" s="164" t="s">
        <v>89</v>
      </c>
      <c r="C81" s="178" t="s">
        <v>90</v>
      </c>
      <c r="D81" s="165"/>
      <c r="E81" s="166"/>
      <c r="F81" s="167"/>
      <c r="G81" s="167">
        <f>SUMIF(AG82:AG89,"&lt;&gt;NOR",G82:G89)</f>
        <v>0</v>
      </c>
      <c r="H81" s="167"/>
      <c r="I81" s="167">
        <f>SUM(I82:I89)</f>
        <v>0</v>
      </c>
      <c r="J81" s="167"/>
      <c r="K81" s="167">
        <f>SUM(K82:K89)</f>
        <v>0</v>
      </c>
      <c r="L81" s="167"/>
      <c r="M81" s="167">
        <f>SUM(M82:M89)</f>
        <v>0</v>
      </c>
      <c r="N81" s="167"/>
      <c r="O81" s="167">
        <f>SUM(O82:O89)</f>
        <v>0</v>
      </c>
      <c r="P81" s="167"/>
      <c r="Q81" s="167">
        <f>SUM(Q82:Q89)</f>
        <v>0</v>
      </c>
      <c r="R81" s="167"/>
      <c r="S81" s="167"/>
      <c r="T81" s="168"/>
      <c r="U81" s="162"/>
      <c r="V81" s="162">
        <f>SUM(V82:V89)</f>
        <v>1.59</v>
      </c>
      <c r="W81" s="162"/>
      <c r="AG81" t="s">
        <v>140</v>
      </c>
    </row>
    <row r="82" spans="1:60" outlineLevel="1" x14ac:dyDescent="0.2">
      <c r="A82" s="185">
        <v>25</v>
      </c>
      <c r="B82" s="186" t="s">
        <v>277</v>
      </c>
      <c r="C82" s="194" t="s">
        <v>278</v>
      </c>
      <c r="D82" s="187" t="s">
        <v>187</v>
      </c>
      <c r="E82" s="188">
        <v>1</v>
      </c>
      <c r="F82" s="189"/>
      <c r="G82" s="190">
        <f>ROUND(E82*F82,2)</f>
        <v>0</v>
      </c>
      <c r="H82" s="189"/>
      <c r="I82" s="190">
        <f>ROUND(E82*H82,2)</f>
        <v>0</v>
      </c>
      <c r="J82" s="189"/>
      <c r="K82" s="190">
        <f>ROUND(E82*J82,2)</f>
        <v>0</v>
      </c>
      <c r="L82" s="190">
        <v>21</v>
      </c>
      <c r="M82" s="190">
        <f>G82*(1+L82/100)</f>
        <v>0</v>
      </c>
      <c r="N82" s="190">
        <v>0</v>
      </c>
      <c r="O82" s="190">
        <f>ROUND(E82*N82,2)</f>
        <v>0</v>
      </c>
      <c r="P82" s="190">
        <v>0</v>
      </c>
      <c r="Q82" s="190">
        <f>ROUND(E82*P82,2)</f>
        <v>0</v>
      </c>
      <c r="R82" s="190" t="s">
        <v>279</v>
      </c>
      <c r="S82" s="190" t="s">
        <v>144</v>
      </c>
      <c r="T82" s="191" t="s">
        <v>145</v>
      </c>
      <c r="U82" s="160">
        <v>1.59</v>
      </c>
      <c r="V82" s="160">
        <f>ROUND(E82*U82,2)</f>
        <v>1.59</v>
      </c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180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85">
        <v>26</v>
      </c>
      <c r="B83" s="186" t="s">
        <v>280</v>
      </c>
      <c r="C83" s="194" t="s">
        <v>281</v>
      </c>
      <c r="D83" s="187" t="s">
        <v>228</v>
      </c>
      <c r="E83" s="188">
        <v>1</v>
      </c>
      <c r="F83" s="189"/>
      <c r="G83" s="190">
        <f>ROUND(E83*F83,2)</f>
        <v>0</v>
      </c>
      <c r="H83" s="189"/>
      <c r="I83" s="190">
        <f>ROUND(E83*H83,2)</f>
        <v>0</v>
      </c>
      <c r="J83" s="189"/>
      <c r="K83" s="190">
        <f>ROUND(E83*J83,2)</f>
        <v>0</v>
      </c>
      <c r="L83" s="190">
        <v>21</v>
      </c>
      <c r="M83" s="190">
        <f>G83*(1+L83/100)</f>
        <v>0</v>
      </c>
      <c r="N83" s="190">
        <v>0</v>
      </c>
      <c r="O83" s="190">
        <f>ROUND(E83*N83,2)</f>
        <v>0</v>
      </c>
      <c r="P83" s="190">
        <v>0</v>
      </c>
      <c r="Q83" s="190">
        <f>ROUND(E83*P83,2)</f>
        <v>0</v>
      </c>
      <c r="R83" s="190"/>
      <c r="S83" s="190" t="s">
        <v>229</v>
      </c>
      <c r="T83" s="191" t="s">
        <v>145</v>
      </c>
      <c r="U83" s="160">
        <v>0</v>
      </c>
      <c r="V83" s="160">
        <f>ROUND(E83*U83,2)</f>
        <v>0</v>
      </c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180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69">
        <v>27</v>
      </c>
      <c r="B84" s="170" t="s">
        <v>282</v>
      </c>
      <c r="C84" s="179" t="s">
        <v>283</v>
      </c>
      <c r="D84" s="171" t="s">
        <v>228</v>
      </c>
      <c r="E84" s="172">
        <v>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4"/>
      <c r="S84" s="174" t="s">
        <v>229</v>
      </c>
      <c r="T84" s="175" t="s">
        <v>145</v>
      </c>
      <c r="U84" s="160">
        <v>0</v>
      </c>
      <c r="V84" s="160">
        <f>ROUND(E84*U84,2)</f>
        <v>0</v>
      </c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180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>
        <v>28</v>
      </c>
      <c r="B85" s="158" t="s">
        <v>284</v>
      </c>
      <c r="C85" s="195" t="s">
        <v>285</v>
      </c>
      <c r="D85" s="159" t="s">
        <v>0</v>
      </c>
      <c r="E85" s="192"/>
      <c r="F85" s="161"/>
      <c r="G85" s="160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21</v>
      </c>
      <c r="M85" s="160">
        <f>G85*(1+L85/100)</f>
        <v>0</v>
      </c>
      <c r="N85" s="160">
        <v>0</v>
      </c>
      <c r="O85" s="160">
        <f>ROUND(E85*N85,2)</f>
        <v>0</v>
      </c>
      <c r="P85" s="160">
        <v>0</v>
      </c>
      <c r="Q85" s="160">
        <f>ROUND(E85*P85,2)</f>
        <v>0</v>
      </c>
      <c r="R85" s="160" t="s">
        <v>279</v>
      </c>
      <c r="S85" s="160" t="s">
        <v>144</v>
      </c>
      <c r="T85" s="160" t="s">
        <v>144</v>
      </c>
      <c r="U85" s="160">
        <v>0</v>
      </c>
      <c r="V85" s="160">
        <f>ROUND(E85*U85,2)</f>
        <v>0</v>
      </c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272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258" t="s">
        <v>286</v>
      </c>
      <c r="D86" s="259"/>
      <c r="E86" s="259"/>
      <c r="F86" s="259"/>
      <c r="G86" s="259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182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3" t="s">
        <v>287</v>
      </c>
      <c r="D87" s="183"/>
      <c r="E87" s="184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184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3" t="s">
        <v>288</v>
      </c>
      <c r="D88" s="183"/>
      <c r="E88" s="184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184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93" t="s">
        <v>289</v>
      </c>
      <c r="D89" s="183"/>
      <c r="E89" s="184">
        <v>474.99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184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3" t="s">
        <v>139</v>
      </c>
      <c r="B90" s="164" t="s">
        <v>91</v>
      </c>
      <c r="C90" s="178" t="s">
        <v>92</v>
      </c>
      <c r="D90" s="165"/>
      <c r="E90" s="166"/>
      <c r="F90" s="167"/>
      <c r="G90" s="167">
        <f>SUMIF(AG91:AG97,"&lt;&gt;NOR",G91:G97)</f>
        <v>0</v>
      </c>
      <c r="H90" s="167"/>
      <c r="I90" s="167">
        <f>SUM(I91:I97)</f>
        <v>0</v>
      </c>
      <c r="J90" s="167"/>
      <c r="K90" s="167">
        <f>SUM(K91:K97)</f>
        <v>0</v>
      </c>
      <c r="L90" s="167"/>
      <c r="M90" s="167">
        <f>SUM(M91:M97)</f>
        <v>0</v>
      </c>
      <c r="N90" s="167"/>
      <c r="O90" s="167">
        <f>SUM(O91:O97)</f>
        <v>0</v>
      </c>
      <c r="P90" s="167"/>
      <c r="Q90" s="167">
        <f>SUM(Q91:Q97)</f>
        <v>0.02</v>
      </c>
      <c r="R90" s="167"/>
      <c r="S90" s="167"/>
      <c r="T90" s="168"/>
      <c r="U90" s="162"/>
      <c r="V90" s="162">
        <f>SUM(V91:V97)</f>
        <v>2</v>
      </c>
      <c r="W90" s="162"/>
      <c r="AG90" t="s">
        <v>140</v>
      </c>
    </row>
    <row r="91" spans="1:60" outlineLevel="1" x14ac:dyDescent="0.2">
      <c r="A91" s="169">
        <v>29</v>
      </c>
      <c r="B91" s="170" t="s">
        <v>290</v>
      </c>
      <c r="C91" s="179" t="s">
        <v>291</v>
      </c>
      <c r="D91" s="171" t="s">
        <v>187</v>
      </c>
      <c r="E91" s="172">
        <v>3.93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0</v>
      </c>
      <c r="O91" s="174">
        <f>ROUND(E91*N91,2)</f>
        <v>0</v>
      </c>
      <c r="P91" s="174">
        <v>5.0000000000000001E-3</v>
      </c>
      <c r="Q91" s="174">
        <f>ROUND(E91*P91,2)</f>
        <v>0.02</v>
      </c>
      <c r="R91" s="174" t="s">
        <v>292</v>
      </c>
      <c r="S91" s="174" t="s">
        <v>144</v>
      </c>
      <c r="T91" s="175" t="s">
        <v>144</v>
      </c>
      <c r="U91" s="160">
        <v>0.51</v>
      </c>
      <c r="V91" s="160">
        <f>ROUND(E91*U91,2)</f>
        <v>2</v>
      </c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180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3" t="s">
        <v>293</v>
      </c>
      <c r="D92" s="183"/>
      <c r="E92" s="184">
        <v>3.93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184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>
        <v>30</v>
      </c>
      <c r="B93" s="158" t="s">
        <v>294</v>
      </c>
      <c r="C93" s="195" t="s">
        <v>295</v>
      </c>
      <c r="D93" s="159" t="s">
        <v>0</v>
      </c>
      <c r="E93" s="192"/>
      <c r="F93" s="161"/>
      <c r="G93" s="160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21</v>
      </c>
      <c r="M93" s="160">
        <f>G93*(1+L93/100)</f>
        <v>0</v>
      </c>
      <c r="N93" s="160">
        <v>0</v>
      </c>
      <c r="O93" s="160">
        <f>ROUND(E93*N93,2)</f>
        <v>0</v>
      </c>
      <c r="P93" s="160">
        <v>0</v>
      </c>
      <c r="Q93" s="160">
        <f>ROUND(E93*P93,2)</f>
        <v>0</v>
      </c>
      <c r="R93" s="160" t="s">
        <v>292</v>
      </c>
      <c r="S93" s="160" t="s">
        <v>144</v>
      </c>
      <c r="T93" s="160" t="s">
        <v>144</v>
      </c>
      <c r="U93" s="160">
        <v>0</v>
      </c>
      <c r="V93" s="160">
        <f>ROUND(E93*U93,2)</f>
        <v>0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272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258" t="s">
        <v>286</v>
      </c>
      <c r="D94" s="259"/>
      <c r="E94" s="259"/>
      <c r="F94" s="259"/>
      <c r="G94" s="259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182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93" t="s">
        <v>287</v>
      </c>
      <c r="D95" s="183"/>
      <c r="E95" s="184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184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3" t="s">
        <v>296</v>
      </c>
      <c r="D96" s="183"/>
      <c r="E96" s="184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184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3" t="s">
        <v>297</v>
      </c>
      <c r="D97" s="183"/>
      <c r="E97" s="184">
        <v>8.7246000000000006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184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x14ac:dyDescent="0.2">
      <c r="A98" s="163" t="s">
        <v>139</v>
      </c>
      <c r="B98" s="164" t="s">
        <v>93</v>
      </c>
      <c r="C98" s="178" t="s">
        <v>94</v>
      </c>
      <c r="D98" s="165"/>
      <c r="E98" s="166"/>
      <c r="F98" s="167"/>
      <c r="G98" s="167">
        <f>SUMIF(AG99:AG123,"&lt;&gt;NOR",G99:G123)</f>
        <v>0</v>
      </c>
      <c r="H98" s="167"/>
      <c r="I98" s="167">
        <f>SUM(I99:I123)</f>
        <v>0</v>
      </c>
      <c r="J98" s="167"/>
      <c r="K98" s="167">
        <f>SUM(K99:K123)</f>
        <v>0</v>
      </c>
      <c r="L98" s="167"/>
      <c r="M98" s="167">
        <f>SUM(M99:M123)</f>
        <v>0</v>
      </c>
      <c r="N98" s="167"/>
      <c r="O98" s="167">
        <f>SUM(O99:O123)</f>
        <v>9.9999999999999992E-2</v>
      </c>
      <c r="P98" s="167"/>
      <c r="Q98" s="167">
        <f>SUM(Q99:Q123)</f>
        <v>0.04</v>
      </c>
      <c r="R98" s="167"/>
      <c r="S98" s="167"/>
      <c r="T98" s="168"/>
      <c r="U98" s="162"/>
      <c r="V98" s="162">
        <f>SUM(V99:V123)</f>
        <v>23.88</v>
      </c>
      <c r="W98" s="162"/>
      <c r="AG98" t="s">
        <v>140</v>
      </c>
    </row>
    <row r="99" spans="1:60" outlineLevel="1" x14ac:dyDescent="0.2">
      <c r="A99" s="169">
        <v>31</v>
      </c>
      <c r="B99" s="170" t="s">
        <v>298</v>
      </c>
      <c r="C99" s="179" t="s">
        <v>299</v>
      </c>
      <c r="D99" s="171" t="s">
        <v>187</v>
      </c>
      <c r="E99" s="172">
        <v>28.301870000000001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21</v>
      </c>
      <c r="M99" s="174">
        <f>G99*(1+L99/100)</f>
        <v>0</v>
      </c>
      <c r="N99" s="174">
        <v>0</v>
      </c>
      <c r="O99" s="174">
        <f>ROUND(E99*N99,2)</f>
        <v>0</v>
      </c>
      <c r="P99" s="174">
        <v>0</v>
      </c>
      <c r="Q99" s="174">
        <f>ROUND(E99*P99,2)</f>
        <v>0</v>
      </c>
      <c r="R99" s="174" t="s">
        <v>300</v>
      </c>
      <c r="S99" s="174" t="s">
        <v>144</v>
      </c>
      <c r="T99" s="175" t="s">
        <v>144</v>
      </c>
      <c r="U99" s="160">
        <v>1.6E-2</v>
      </c>
      <c r="V99" s="160">
        <f>ROUND(E99*U99,2)</f>
        <v>0.45</v>
      </c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180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256" t="s">
        <v>301</v>
      </c>
      <c r="D100" s="257"/>
      <c r="E100" s="257"/>
      <c r="F100" s="257"/>
      <c r="G100" s="257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182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69">
        <v>32</v>
      </c>
      <c r="B101" s="170" t="s">
        <v>302</v>
      </c>
      <c r="C101" s="179" t="s">
        <v>303</v>
      </c>
      <c r="D101" s="171" t="s">
        <v>187</v>
      </c>
      <c r="E101" s="172">
        <v>28.301870000000001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4">
        <v>0</v>
      </c>
      <c r="O101" s="174">
        <f>ROUND(E101*N101,2)</f>
        <v>0</v>
      </c>
      <c r="P101" s="174">
        <v>0</v>
      </c>
      <c r="Q101" s="174">
        <f>ROUND(E101*P101,2)</f>
        <v>0</v>
      </c>
      <c r="R101" s="174" t="s">
        <v>300</v>
      </c>
      <c r="S101" s="174" t="s">
        <v>144</v>
      </c>
      <c r="T101" s="175" t="s">
        <v>144</v>
      </c>
      <c r="U101" s="160">
        <v>0.14700000000000002</v>
      </c>
      <c r="V101" s="160">
        <f>ROUND(E101*U101,2)</f>
        <v>4.16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180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256" t="s">
        <v>301</v>
      </c>
      <c r="D102" s="257"/>
      <c r="E102" s="257"/>
      <c r="F102" s="257"/>
      <c r="G102" s="257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182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69">
        <v>33</v>
      </c>
      <c r="B103" s="170" t="s">
        <v>304</v>
      </c>
      <c r="C103" s="179" t="s">
        <v>305</v>
      </c>
      <c r="D103" s="171" t="s">
        <v>193</v>
      </c>
      <c r="E103" s="172">
        <v>19.755000000000003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4">
        <v>8.0000000000000007E-5</v>
      </c>
      <c r="O103" s="174">
        <f>ROUND(E103*N103,2)</f>
        <v>0</v>
      </c>
      <c r="P103" s="174">
        <v>0</v>
      </c>
      <c r="Q103" s="174">
        <f>ROUND(E103*P103,2)</f>
        <v>0</v>
      </c>
      <c r="R103" s="174" t="s">
        <v>300</v>
      </c>
      <c r="S103" s="174" t="s">
        <v>144</v>
      </c>
      <c r="T103" s="175" t="s">
        <v>144</v>
      </c>
      <c r="U103" s="160">
        <v>0.13720000000000002</v>
      </c>
      <c r="V103" s="160">
        <f>ROUND(E103*U103,2)</f>
        <v>2.71</v>
      </c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180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93" t="s">
        <v>306</v>
      </c>
      <c r="D104" s="183"/>
      <c r="E104" s="184">
        <v>19.755000000000003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184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69">
        <v>34</v>
      </c>
      <c r="B105" s="170" t="s">
        <v>307</v>
      </c>
      <c r="C105" s="179" t="s">
        <v>308</v>
      </c>
      <c r="D105" s="171" t="s">
        <v>187</v>
      </c>
      <c r="E105" s="172">
        <v>27.935750000000002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4">
        <v>0</v>
      </c>
      <c r="O105" s="174">
        <f>ROUND(E105*N105,2)</f>
        <v>0</v>
      </c>
      <c r="P105" s="174">
        <v>1E-3</v>
      </c>
      <c r="Q105" s="174">
        <f>ROUND(E105*P105,2)</f>
        <v>0.03</v>
      </c>
      <c r="R105" s="174" t="s">
        <v>300</v>
      </c>
      <c r="S105" s="174" t="s">
        <v>144</v>
      </c>
      <c r="T105" s="175" t="s">
        <v>144</v>
      </c>
      <c r="U105" s="160">
        <v>0.10500000000000001</v>
      </c>
      <c r="V105" s="160">
        <f>ROUND(E105*U105,2)</f>
        <v>2.93</v>
      </c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180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3" t="s">
        <v>309</v>
      </c>
      <c r="D106" s="183"/>
      <c r="E106" s="184">
        <v>27.935750000000002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184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2.5" outlineLevel="1" x14ac:dyDescent="0.2">
      <c r="A107" s="169">
        <v>35</v>
      </c>
      <c r="B107" s="170" t="s">
        <v>310</v>
      </c>
      <c r="C107" s="179" t="s">
        <v>311</v>
      </c>
      <c r="D107" s="171" t="s">
        <v>187</v>
      </c>
      <c r="E107" s="172">
        <v>28.301870000000001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2.5000000000000001E-4</v>
      </c>
      <c r="O107" s="174">
        <f>ROUND(E107*N107,2)</f>
        <v>0.01</v>
      </c>
      <c r="P107" s="174">
        <v>0</v>
      </c>
      <c r="Q107" s="174">
        <f>ROUND(E107*P107,2)</f>
        <v>0</v>
      </c>
      <c r="R107" s="174" t="s">
        <v>300</v>
      </c>
      <c r="S107" s="174" t="s">
        <v>144</v>
      </c>
      <c r="T107" s="175" t="s">
        <v>144</v>
      </c>
      <c r="U107" s="160">
        <v>0.38</v>
      </c>
      <c r="V107" s="160">
        <f>ROUND(E107*U107,2)</f>
        <v>10.75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180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93" t="s">
        <v>312</v>
      </c>
      <c r="D108" s="183"/>
      <c r="E108" s="184">
        <v>28.301880000000001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184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69">
        <v>36</v>
      </c>
      <c r="B109" s="170" t="s">
        <v>313</v>
      </c>
      <c r="C109" s="179" t="s">
        <v>314</v>
      </c>
      <c r="D109" s="171" t="s">
        <v>204</v>
      </c>
      <c r="E109" s="172">
        <v>1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4">
        <v>3.7000000000000005E-4</v>
      </c>
      <c r="O109" s="174">
        <f>ROUND(E109*N109,2)</f>
        <v>0</v>
      </c>
      <c r="P109" s="174">
        <v>3.0000000000000001E-3</v>
      </c>
      <c r="Q109" s="174">
        <f>ROUND(E109*P109,2)</f>
        <v>0</v>
      </c>
      <c r="R109" s="174" t="s">
        <v>300</v>
      </c>
      <c r="S109" s="174" t="s">
        <v>144</v>
      </c>
      <c r="T109" s="175" t="s">
        <v>144</v>
      </c>
      <c r="U109" s="160">
        <v>0.33700000000000002</v>
      </c>
      <c r="V109" s="160">
        <f>ROUND(E109*U109,2)</f>
        <v>0.34</v>
      </c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180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93" t="s">
        <v>315</v>
      </c>
      <c r="D110" s="183"/>
      <c r="E110" s="184">
        <v>1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184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69">
        <v>37</v>
      </c>
      <c r="B111" s="170" t="s">
        <v>316</v>
      </c>
      <c r="C111" s="179" t="s">
        <v>317</v>
      </c>
      <c r="D111" s="171" t="s">
        <v>204</v>
      </c>
      <c r="E111" s="172">
        <v>1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1.1900000000000001E-3</v>
      </c>
      <c r="O111" s="174">
        <f>ROUND(E111*N111,2)</f>
        <v>0</v>
      </c>
      <c r="P111" s="174">
        <v>0.01</v>
      </c>
      <c r="Q111" s="174">
        <f>ROUND(E111*P111,2)</f>
        <v>0.01</v>
      </c>
      <c r="R111" s="174" t="s">
        <v>300</v>
      </c>
      <c r="S111" s="174" t="s">
        <v>144</v>
      </c>
      <c r="T111" s="175" t="s">
        <v>144</v>
      </c>
      <c r="U111" s="160">
        <v>0.77</v>
      </c>
      <c r="V111" s="160">
        <f>ROUND(E111*U111,2)</f>
        <v>0.77</v>
      </c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180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193" t="s">
        <v>318</v>
      </c>
      <c r="D112" s="183"/>
      <c r="E112" s="184">
        <v>1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184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69">
        <v>38</v>
      </c>
      <c r="B113" s="170" t="s">
        <v>319</v>
      </c>
      <c r="C113" s="179" t="s">
        <v>320</v>
      </c>
      <c r="D113" s="171" t="s">
        <v>193</v>
      </c>
      <c r="E113" s="172">
        <v>2.27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2.6000000000000003E-4</v>
      </c>
      <c r="O113" s="174">
        <f>ROUND(E113*N113,2)</f>
        <v>0</v>
      </c>
      <c r="P113" s="174">
        <v>0</v>
      </c>
      <c r="Q113" s="174">
        <f>ROUND(E113*P113,2)</f>
        <v>0</v>
      </c>
      <c r="R113" s="174" t="s">
        <v>300</v>
      </c>
      <c r="S113" s="174" t="s">
        <v>144</v>
      </c>
      <c r="T113" s="175" t="s">
        <v>144</v>
      </c>
      <c r="U113" s="160">
        <v>0.15000000000000002</v>
      </c>
      <c r="V113" s="160">
        <f>ROUND(E113*U113,2)</f>
        <v>0.34</v>
      </c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180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93" t="s">
        <v>321</v>
      </c>
      <c r="D114" s="183"/>
      <c r="E114" s="184">
        <v>2.27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184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85">
        <v>39</v>
      </c>
      <c r="B115" s="186" t="s">
        <v>322</v>
      </c>
      <c r="C115" s="194" t="s">
        <v>323</v>
      </c>
      <c r="D115" s="187" t="s">
        <v>193</v>
      </c>
      <c r="E115" s="188">
        <v>6.5500000000000007</v>
      </c>
      <c r="F115" s="189"/>
      <c r="G115" s="190">
        <f>ROUND(E115*F115,2)</f>
        <v>0</v>
      </c>
      <c r="H115" s="189"/>
      <c r="I115" s="190">
        <f>ROUND(E115*H115,2)</f>
        <v>0</v>
      </c>
      <c r="J115" s="189"/>
      <c r="K115" s="190">
        <f>ROUND(E115*J115,2)</f>
        <v>0</v>
      </c>
      <c r="L115" s="190">
        <v>21</v>
      </c>
      <c r="M115" s="190">
        <f>G115*(1+L115/100)</f>
        <v>0</v>
      </c>
      <c r="N115" s="190">
        <v>0</v>
      </c>
      <c r="O115" s="190">
        <f>ROUND(E115*N115,2)</f>
        <v>0</v>
      </c>
      <c r="P115" s="190">
        <v>0</v>
      </c>
      <c r="Q115" s="190">
        <f>ROUND(E115*P115,2)</f>
        <v>0</v>
      </c>
      <c r="R115" s="190" t="s">
        <v>300</v>
      </c>
      <c r="S115" s="190" t="s">
        <v>144</v>
      </c>
      <c r="T115" s="191" t="s">
        <v>144</v>
      </c>
      <c r="U115" s="160">
        <v>0.02</v>
      </c>
      <c r="V115" s="160">
        <f>ROUND(E115*U115,2)</f>
        <v>0.13</v>
      </c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180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85">
        <v>40</v>
      </c>
      <c r="B116" s="186" t="s">
        <v>324</v>
      </c>
      <c r="C116" s="194" t="s">
        <v>325</v>
      </c>
      <c r="D116" s="187" t="s">
        <v>187</v>
      </c>
      <c r="E116" s="188">
        <v>28.301870000000001</v>
      </c>
      <c r="F116" s="189"/>
      <c r="G116" s="190">
        <f>ROUND(E116*F116,2)</f>
        <v>0</v>
      </c>
      <c r="H116" s="189"/>
      <c r="I116" s="190">
        <f>ROUND(E116*H116,2)</f>
        <v>0</v>
      </c>
      <c r="J116" s="189"/>
      <c r="K116" s="190">
        <f>ROUND(E116*J116,2)</f>
        <v>0</v>
      </c>
      <c r="L116" s="190">
        <v>21</v>
      </c>
      <c r="M116" s="190">
        <f>G116*(1+L116/100)</f>
        <v>0</v>
      </c>
      <c r="N116" s="190">
        <v>0</v>
      </c>
      <c r="O116" s="190">
        <f>ROUND(E116*N116,2)</f>
        <v>0</v>
      </c>
      <c r="P116" s="190">
        <v>0</v>
      </c>
      <c r="Q116" s="190">
        <f>ROUND(E116*P116,2)</f>
        <v>0</v>
      </c>
      <c r="R116" s="190"/>
      <c r="S116" s="190" t="s">
        <v>229</v>
      </c>
      <c r="T116" s="191" t="s">
        <v>145</v>
      </c>
      <c r="U116" s="160">
        <v>4.6000000000000006E-2</v>
      </c>
      <c r="V116" s="160">
        <f>ROUND(E116*U116,2)</f>
        <v>1.3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180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 x14ac:dyDescent="0.2">
      <c r="A117" s="169">
        <v>41</v>
      </c>
      <c r="B117" s="170" t="s">
        <v>326</v>
      </c>
      <c r="C117" s="179" t="s">
        <v>327</v>
      </c>
      <c r="D117" s="171" t="s">
        <v>187</v>
      </c>
      <c r="E117" s="172">
        <v>32.547150000000002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4">
        <v>2.7600000000000003E-3</v>
      </c>
      <c r="O117" s="174">
        <f>ROUND(E117*N117,2)</f>
        <v>0.09</v>
      </c>
      <c r="P117" s="174">
        <v>0</v>
      </c>
      <c r="Q117" s="174">
        <f>ROUND(E117*P117,2)</f>
        <v>0</v>
      </c>
      <c r="R117" s="174" t="s">
        <v>328</v>
      </c>
      <c r="S117" s="174" t="s">
        <v>144</v>
      </c>
      <c r="T117" s="175" t="s">
        <v>144</v>
      </c>
      <c r="U117" s="160">
        <v>0</v>
      </c>
      <c r="V117" s="160">
        <f>ROUND(E117*U117,2)</f>
        <v>0</v>
      </c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329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93" t="s">
        <v>330</v>
      </c>
      <c r="D118" s="183"/>
      <c r="E118" s="184">
        <v>32.547150000000002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184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>
        <v>42</v>
      </c>
      <c r="B119" s="158" t="s">
        <v>331</v>
      </c>
      <c r="C119" s="195" t="s">
        <v>332</v>
      </c>
      <c r="D119" s="159" t="s">
        <v>0</v>
      </c>
      <c r="E119" s="192"/>
      <c r="F119" s="161"/>
      <c r="G119" s="160">
        <f>ROUND(E119*F119,2)</f>
        <v>0</v>
      </c>
      <c r="H119" s="161"/>
      <c r="I119" s="160">
        <f>ROUND(E119*H119,2)</f>
        <v>0</v>
      </c>
      <c r="J119" s="161"/>
      <c r="K119" s="160">
        <f>ROUND(E119*J119,2)</f>
        <v>0</v>
      </c>
      <c r="L119" s="160">
        <v>21</v>
      </c>
      <c r="M119" s="160">
        <f>G119*(1+L119/100)</f>
        <v>0</v>
      </c>
      <c r="N119" s="160">
        <v>0</v>
      </c>
      <c r="O119" s="160">
        <f>ROUND(E119*N119,2)</f>
        <v>0</v>
      </c>
      <c r="P119" s="160">
        <v>0</v>
      </c>
      <c r="Q119" s="160">
        <f>ROUND(E119*P119,2)</f>
        <v>0</v>
      </c>
      <c r="R119" s="160" t="s">
        <v>300</v>
      </c>
      <c r="S119" s="160" t="s">
        <v>144</v>
      </c>
      <c r="T119" s="160" t="s">
        <v>144</v>
      </c>
      <c r="U119" s="160">
        <v>0</v>
      </c>
      <c r="V119" s="160">
        <f>ROUND(E119*U119,2)</f>
        <v>0</v>
      </c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272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258" t="s">
        <v>333</v>
      </c>
      <c r="D120" s="259"/>
      <c r="E120" s="259"/>
      <c r="F120" s="259"/>
      <c r="G120" s="259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182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93" t="s">
        <v>287</v>
      </c>
      <c r="D121" s="183"/>
      <c r="E121" s="184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184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93" t="s">
        <v>334</v>
      </c>
      <c r="D122" s="183"/>
      <c r="E122" s="184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184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3" t="s">
        <v>335</v>
      </c>
      <c r="D123" s="183"/>
      <c r="E123" s="184">
        <v>258.64330000000001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184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">
      <c r="A124" s="163" t="s">
        <v>139</v>
      </c>
      <c r="B124" s="164" t="s">
        <v>95</v>
      </c>
      <c r="C124" s="178" t="s">
        <v>96</v>
      </c>
      <c r="D124" s="165"/>
      <c r="E124" s="166"/>
      <c r="F124" s="167"/>
      <c r="G124" s="167">
        <f>SUMIF(AG125:AG140,"&lt;&gt;NOR",G125:G140)</f>
        <v>0</v>
      </c>
      <c r="H124" s="167"/>
      <c r="I124" s="167">
        <f>SUM(I125:I140)</f>
        <v>0</v>
      </c>
      <c r="J124" s="167"/>
      <c r="K124" s="167">
        <f>SUM(K125:K140)</f>
        <v>0</v>
      </c>
      <c r="L124" s="167"/>
      <c r="M124" s="167">
        <f>SUM(M125:M140)</f>
        <v>0</v>
      </c>
      <c r="N124" s="167"/>
      <c r="O124" s="167">
        <f>SUM(O125:O140)</f>
        <v>0.18</v>
      </c>
      <c r="P124" s="167"/>
      <c r="Q124" s="167">
        <f>SUM(Q125:Q140)</f>
        <v>0</v>
      </c>
      <c r="R124" s="167"/>
      <c r="S124" s="167"/>
      <c r="T124" s="168"/>
      <c r="U124" s="162"/>
      <c r="V124" s="162">
        <f>SUM(V125:V140)</f>
        <v>14.11</v>
      </c>
      <c r="W124" s="162"/>
      <c r="AG124" t="s">
        <v>140</v>
      </c>
    </row>
    <row r="125" spans="1:60" outlineLevel="1" x14ac:dyDescent="0.2">
      <c r="A125" s="169">
        <v>43</v>
      </c>
      <c r="B125" s="170" t="s">
        <v>336</v>
      </c>
      <c r="C125" s="179" t="s">
        <v>337</v>
      </c>
      <c r="D125" s="171" t="s">
        <v>187</v>
      </c>
      <c r="E125" s="172">
        <v>9.7200000000000006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3.0000000000000001E-5</v>
      </c>
      <c r="O125" s="174">
        <f>ROUND(E125*N125,2)</f>
        <v>0</v>
      </c>
      <c r="P125" s="174">
        <v>0</v>
      </c>
      <c r="Q125" s="174">
        <f>ROUND(E125*P125,2)</f>
        <v>0</v>
      </c>
      <c r="R125" s="174" t="s">
        <v>338</v>
      </c>
      <c r="S125" s="174" t="s">
        <v>144</v>
      </c>
      <c r="T125" s="175" t="s">
        <v>144</v>
      </c>
      <c r="U125" s="160">
        <v>0.05</v>
      </c>
      <c r="V125" s="160">
        <f>ROUND(E125*U125,2)</f>
        <v>0.49</v>
      </c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180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254" t="s">
        <v>339</v>
      </c>
      <c r="D126" s="255"/>
      <c r="E126" s="255"/>
      <c r="F126" s="255"/>
      <c r="G126" s="255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148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33.75" outlineLevel="1" x14ac:dyDescent="0.2">
      <c r="A127" s="169">
        <v>44</v>
      </c>
      <c r="B127" s="170" t="s">
        <v>340</v>
      </c>
      <c r="C127" s="179" t="s">
        <v>341</v>
      </c>
      <c r="D127" s="171" t="s">
        <v>187</v>
      </c>
      <c r="E127" s="172">
        <v>9.7200000000000006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4.8700000000000002E-3</v>
      </c>
      <c r="O127" s="174">
        <f>ROUND(E127*N127,2)</f>
        <v>0.05</v>
      </c>
      <c r="P127" s="174">
        <v>0</v>
      </c>
      <c r="Q127" s="174">
        <f>ROUND(E127*P127,2)</f>
        <v>0</v>
      </c>
      <c r="R127" s="174" t="s">
        <v>338</v>
      </c>
      <c r="S127" s="174" t="s">
        <v>144</v>
      </c>
      <c r="T127" s="175" t="s">
        <v>144</v>
      </c>
      <c r="U127" s="160">
        <v>1.1260000000000001</v>
      </c>
      <c r="V127" s="160">
        <f>ROUND(E127*U127,2)</f>
        <v>10.94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180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93" t="s">
        <v>342</v>
      </c>
      <c r="D128" s="183"/>
      <c r="E128" s="184">
        <v>2.9440000000000004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184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193" t="s">
        <v>343</v>
      </c>
      <c r="D129" s="183"/>
      <c r="E129" s="184">
        <v>3.8160000000000003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184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93" t="s">
        <v>266</v>
      </c>
      <c r="D130" s="183"/>
      <c r="E130" s="184">
        <v>2.9600000000000004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184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69">
        <v>45</v>
      </c>
      <c r="B131" s="170" t="s">
        <v>344</v>
      </c>
      <c r="C131" s="179" t="s">
        <v>345</v>
      </c>
      <c r="D131" s="171" t="s">
        <v>187</v>
      </c>
      <c r="E131" s="172">
        <v>8.120000000000001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0</v>
      </c>
      <c r="O131" s="174">
        <f>ROUND(E131*N131,2)</f>
        <v>0</v>
      </c>
      <c r="P131" s="174">
        <v>0</v>
      </c>
      <c r="Q131" s="174">
        <f>ROUND(E131*P131,2)</f>
        <v>0</v>
      </c>
      <c r="R131" s="174"/>
      <c r="S131" s="174" t="s">
        <v>229</v>
      </c>
      <c r="T131" s="175" t="s">
        <v>145</v>
      </c>
      <c r="U131" s="160">
        <v>0.33</v>
      </c>
      <c r="V131" s="160">
        <f>ROUND(E131*U131,2)</f>
        <v>2.68</v>
      </c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180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193" t="s">
        <v>342</v>
      </c>
      <c r="D132" s="183"/>
      <c r="E132" s="184">
        <v>2.9440000000000004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184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193" t="s">
        <v>262</v>
      </c>
      <c r="D133" s="183"/>
      <c r="E133" s="184">
        <v>2.2160000000000002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184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3" t="s">
        <v>266</v>
      </c>
      <c r="D134" s="183"/>
      <c r="E134" s="184">
        <v>2.9600000000000004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184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69">
        <v>46</v>
      </c>
      <c r="B135" s="170" t="s">
        <v>346</v>
      </c>
      <c r="C135" s="179" t="s">
        <v>347</v>
      </c>
      <c r="D135" s="171" t="s">
        <v>187</v>
      </c>
      <c r="E135" s="172">
        <v>10.692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4">
        <v>1.2200000000000001E-2</v>
      </c>
      <c r="O135" s="174">
        <f>ROUND(E135*N135,2)</f>
        <v>0.13</v>
      </c>
      <c r="P135" s="174">
        <v>0</v>
      </c>
      <c r="Q135" s="174">
        <f>ROUND(E135*P135,2)</f>
        <v>0</v>
      </c>
      <c r="R135" s="174" t="s">
        <v>328</v>
      </c>
      <c r="S135" s="174" t="s">
        <v>144</v>
      </c>
      <c r="T135" s="175" t="s">
        <v>144</v>
      </c>
      <c r="U135" s="160">
        <v>0</v>
      </c>
      <c r="V135" s="160">
        <f>ROUND(E135*U135,2)</f>
        <v>0</v>
      </c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329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93" t="s">
        <v>348</v>
      </c>
      <c r="D136" s="183"/>
      <c r="E136" s="184">
        <v>10.692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184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>
        <v>47</v>
      </c>
      <c r="B137" s="158" t="s">
        <v>349</v>
      </c>
      <c r="C137" s="195" t="s">
        <v>350</v>
      </c>
      <c r="D137" s="159" t="s">
        <v>0</v>
      </c>
      <c r="E137" s="192"/>
      <c r="F137" s="161"/>
      <c r="G137" s="160">
        <f>ROUND(E137*F137,2)</f>
        <v>0</v>
      </c>
      <c r="H137" s="161"/>
      <c r="I137" s="160">
        <f>ROUND(E137*H137,2)</f>
        <v>0</v>
      </c>
      <c r="J137" s="161"/>
      <c r="K137" s="160">
        <f>ROUND(E137*J137,2)</f>
        <v>0</v>
      </c>
      <c r="L137" s="160">
        <v>21</v>
      </c>
      <c r="M137" s="160">
        <f>G137*(1+L137/100)</f>
        <v>0</v>
      </c>
      <c r="N137" s="160">
        <v>0</v>
      </c>
      <c r="O137" s="160">
        <f>ROUND(E137*N137,2)</f>
        <v>0</v>
      </c>
      <c r="P137" s="160">
        <v>0</v>
      </c>
      <c r="Q137" s="160">
        <f>ROUND(E137*P137,2)</f>
        <v>0</v>
      </c>
      <c r="R137" s="160" t="s">
        <v>338</v>
      </c>
      <c r="S137" s="160" t="s">
        <v>144</v>
      </c>
      <c r="T137" s="160" t="s">
        <v>144</v>
      </c>
      <c r="U137" s="160">
        <v>0</v>
      </c>
      <c r="V137" s="160">
        <f>ROUND(E137*U137,2)</f>
        <v>0</v>
      </c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272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93" t="s">
        <v>287</v>
      </c>
      <c r="D138" s="183"/>
      <c r="E138" s="184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184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3" t="s">
        <v>351</v>
      </c>
      <c r="D139" s="183"/>
      <c r="E139" s="184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184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93" t="s">
        <v>352</v>
      </c>
      <c r="D140" s="183"/>
      <c r="E140" s="184">
        <v>110.7094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184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x14ac:dyDescent="0.2">
      <c r="A141" s="163" t="s">
        <v>139</v>
      </c>
      <c r="B141" s="164" t="s">
        <v>97</v>
      </c>
      <c r="C141" s="178" t="s">
        <v>98</v>
      </c>
      <c r="D141" s="165"/>
      <c r="E141" s="166"/>
      <c r="F141" s="167"/>
      <c r="G141" s="167">
        <f>SUMIF(AG142:AG145,"&lt;&gt;NOR",G142:G145)</f>
        <v>0</v>
      </c>
      <c r="H141" s="167"/>
      <c r="I141" s="167">
        <f>SUM(I142:I145)</f>
        <v>0</v>
      </c>
      <c r="J141" s="167"/>
      <c r="K141" s="167">
        <f>SUM(K142:K145)</f>
        <v>0</v>
      </c>
      <c r="L141" s="167"/>
      <c r="M141" s="167">
        <f>SUM(M142:M145)</f>
        <v>0</v>
      </c>
      <c r="N141" s="167"/>
      <c r="O141" s="167">
        <f>SUM(O142:O145)</f>
        <v>0</v>
      </c>
      <c r="P141" s="167"/>
      <c r="Q141" s="167">
        <f>SUM(Q142:Q145)</f>
        <v>0</v>
      </c>
      <c r="R141" s="167"/>
      <c r="S141" s="167"/>
      <c r="T141" s="168"/>
      <c r="U141" s="162"/>
      <c r="V141" s="162">
        <f>SUM(V142:V145)</f>
        <v>3.48</v>
      </c>
      <c r="W141" s="162"/>
      <c r="AG141" t="s">
        <v>140</v>
      </c>
    </row>
    <row r="142" spans="1:60" ht="22.5" outlineLevel="1" x14ac:dyDescent="0.2">
      <c r="A142" s="169">
        <v>48</v>
      </c>
      <c r="B142" s="170" t="s">
        <v>353</v>
      </c>
      <c r="C142" s="179" t="s">
        <v>354</v>
      </c>
      <c r="D142" s="171" t="s">
        <v>187</v>
      </c>
      <c r="E142" s="172">
        <v>4.1800000000000006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74">
        <v>5.4000000000000001E-4</v>
      </c>
      <c r="O142" s="174">
        <f>ROUND(E142*N142,2)</f>
        <v>0</v>
      </c>
      <c r="P142" s="174">
        <v>0</v>
      </c>
      <c r="Q142" s="174">
        <f>ROUND(E142*P142,2)</f>
        <v>0</v>
      </c>
      <c r="R142" s="174" t="s">
        <v>355</v>
      </c>
      <c r="S142" s="174" t="s">
        <v>144</v>
      </c>
      <c r="T142" s="175" t="s">
        <v>144</v>
      </c>
      <c r="U142" s="160">
        <v>0.83300000000000007</v>
      </c>
      <c r="V142" s="160">
        <f>ROUND(E142*U142,2)</f>
        <v>3.48</v>
      </c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180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256" t="s">
        <v>356</v>
      </c>
      <c r="D143" s="257"/>
      <c r="E143" s="257"/>
      <c r="F143" s="257"/>
      <c r="G143" s="257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182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2.5" outlineLevel="1" x14ac:dyDescent="0.2">
      <c r="A144" s="157"/>
      <c r="B144" s="158"/>
      <c r="C144" s="258" t="s">
        <v>357</v>
      </c>
      <c r="D144" s="259"/>
      <c r="E144" s="259"/>
      <c r="F144" s="259"/>
      <c r="G144" s="259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182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76" t="str">
        <f>C144</f>
        <v>dveří vícevýplňových (profilovaných) a žaluziových nebo oken dvoudílných tříkřídlových a vícekřídlových a oken třídílných a vícedílných nebo vestavěného nábytku.</v>
      </c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93" t="s">
        <v>358</v>
      </c>
      <c r="D145" s="183"/>
      <c r="E145" s="184">
        <v>4.1800000000000006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184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x14ac:dyDescent="0.2">
      <c r="A146" s="163" t="s">
        <v>139</v>
      </c>
      <c r="B146" s="164" t="s">
        <v>99</v>
      </c>
      <c r="C146" s="178" t="s">
        <v>100</v>
      </c>
      <c r="D146" s="165"/>
      <c r="E146" s="166"/>
      <c r="F146" s="167"/>
      <c r="G146" s="167">
        <f>SUMIF(AG147:AG152,"&lt;&gt;NOR",G147:G152)</f>
        <v>0</v>
      </c>
      <c r="H146" s="167"/>
      <c r="I146" s="167">
        <f>SUM(I147:I152)</f>
        <v>0</v>
      </c>
      <c r="J146" s="167"/>
      <c r="K146" s="167">
        <f>SUM(K147:K152)</f>
        <v>0</v>
      </c>
      <c r="L146" s="167"/>
      <c r="M146" s="167">
        <f>SUM(M147:M152)</f>
        <v>0</v>
      </c>
      <c r="N146" s="167"/>
      <c r="O146" s="167">
        <f>SUM(O147:O152)</f>
        <v>0.06</v>
      </c>
      <c r="P146" s="167"/>
      <c r="Q146" s="167">
        <f>SUM(Q147:Q152)</f>
        <v>0</v>
      </c>
      <c r="R146" s="167"/>
      <c r="S146" s="167"/>
      <c r="T146" s="168"/>
      <c r="U146" s="162"/>
      <c r="V146" s="162">
        <f>SUM(V147:V152)</f>
        <v>25.89</v>
      </c>
      <c r="W146" s="162"/>
      <c r="AG146" t="s">
        <v>140</v>
      </c>
    </row>
    <row r="147" spans="1:60" outlineLevel="1" x14ac:dyDescent="0.2">
      <c r="A147" s="169">
        <v>49</v>
      </c>
      <c r="B147" s="170" t="s">
        <v>359</v>
      </c>
      <c r="C147" s="179" t="s">
        <v>360</v>
      </c>
      <c r="D147" s="171" t="s">
        <v>187</v>
      </c>
      <c r="E147" s="172">
        <v>50.500500000000002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5.0000000000000002E-5</v>
      </c>
      <c r="O147" s="174">
        <f>ROUND(E147*N147,2)</f>
        <v>0</v>
      </c>
      <c r="P147" s="174">
        <v>0</v>
      </c>
      <c r="Q147" s="174">
        <f>ROUND(E147*P147,2)</f>
        <v>0</v>
      </c>
      <c r="R147" s="174" t="s">
        <v>361</v>
      </c>
      <c r="S147" s="174" t="s">
        <v>144</v>
      </c>
      <c r="T147" s="175" t="s">
        <v>144</v>
      </c>
      <c r="U147" s="160">
        <v>3.2480000000000002E-2</v>
      </c>
      <c r="V147" s="160">
        <f>ROUND(E147*U147,2)</f>
        <v>1.64</v>
      </c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180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93" t="s">
        <v>362</v>
      </c>
      <c r="D148" s="183"/>
      <c r="E148" s="184">
        <v>50.500500000000002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184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85">
        <v>50</v>
      </c>
      <c r="B149" s="186" t="s">
        <v>363</v>
      </c>
      <c r="C149" s="194" t="s">
        <v>364</v>
      </c>
      <c r="D149" s="187" t="s">
        <v>187</v>
      </c>
      <c r="E149" s="188">
        <v>50.500500000000002</v>
      </c>
      <c r="F149" s="189"/>
      <c r="G149" s="190">
        <f>ROUND(E149*F149,2)</f>
        <v>0</v>
      </c>
      <c r="H149" s="189"/>
      <c r="I149" s="190">
        <f>ROUND(E149*H149,2)</f>
        <v>0</v>
      </c>
      <c r="J149" s="189"/>
      <c r="K149" s="190">
        <f>ROUND(E149*J149,2)</f>
        <v>0</v>
      </c>
      <c r="L149" s="190">
        <v>21</v>
      </c>
      <c r="M149" s="190">
        <f>G149*(1+L149/100)</f>
        <v>0</v>
      </c>
      <c r="N149" s="190">
        <v>3.2000000000000003E-4</v>
      </c>
      <c r="O149" s="190">
        <f>ROUND(E149*N149,2)</f>
        <v>0.02</v>
      </c>
      <c r="P149" s="190">
        <v>0</v>
      </c>
      <c r="Q149" s="190">
        <f>ROUND(E149*P149,2)</f>
        <v>0</v>
      </c>
      <c r="R149" s="190" t="s">
        <v>361</v>
      </c>
      <c r="S149" s="190" t="s">
        <v>144</v>
      </c>
      <c r="T149" s="191" t="s">
        <v>144</v>
      </c>
      <c r="U149" s="160">
        <v>0.10191</v>
      </c>
      <c r="V149" s="160">
        <f>ROUND(E149*U149,2)</f>
        <v>5.15</v>
      </c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180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33.75" outlineLevel="1" x14ac:dyDescent="0.2">
      <c r="A150" s="169">
        <v>51</v>
      </c>
      <c r="B150" s="170" t="s">
        <v>365</v>
      </c>
      <c r="C150" s="179" t="s">
        <v>366</v>
      </c>
      <c r="D150" s="171" t="s">
        <v>187</v>
      </c>
      <c r="E150" s="172">
        <v>179.04975000000002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4">
        <v>2.0000000000000001E-4</v>
      </c>
      <c r="O150" s="174">
        <f>ROUND(E150*N150,2)</f>
        <v>0.04</v>
      </c>
      <c r="P150" s="174">
        <v>0</v>
      </c>
      <c r="Q150" s="174">
        <f>ROUND(E150*P150,2)</f>
        <v>0</v>
      </c>
      <c r="R150" s="174" t="s">
        <v>361</v>
      </c>
      <c r="S150" s="174" t="s">
        <v>144</v>
      </c>
      <c r="T150" s="175" t="s">
        <v>144</v>
      </c>
      <c r="U150" s="160">
        <v>0.10665000000000001</v>
      </c>
      <c r="V150" s="160">
        <f>ROUND(E150*U150,2)</f>
        <v>19.100000000000001</v>
      </c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180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93" t="s">
        <v>367</v>
      </c>
      <c r="D151" s="183"/>
      <c r="E151" s="184">
        <v>124.3275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184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193" t="s">
        <v>368</v>
      </c>
      <c r="D152" s="183"/>
      <c r="E152" s="184">
        <v>54.722250000000003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184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x14ac:dyDescent="0.2">
      <c r="A153" s="163" t="s">
        <v>139</v>
      </c>
      <c r="B153" s="164" t="s">
        <v>109</v>
      </c>
      <c r="C153" s="178" t="s">
        <v>110</v>
      </c>
      <c r="D153" s="165"/>
      <c r="E153" s="166"/>
      <c r="F153" s="167"/>
      <c r="G153" s="167">
        <f>SUMIF(AG154:AG182,"&lt;&gt;NOR",G154:G182)</f>
        <v>0</v>
      </c>
      <c r="H153" s="167"/>
      <c r="I153" s="167">
        <f>SUM(I154:I182)</f>
        <v>0</v>
      </c>
      <c r="J153" s="167"/>
      <c r="K153" s="167">
        <f>SUM(K154:K182)</f>
        <v>0</v>
      </c>
      <c r="L153" s="167"/>
      <c r="M153" s="167">
        <f>SUM(M154:M182)</f>
        <v>0</v>
      </c>
      <c r="N153" s="167"/>
      <c r="O153" s="167">
        <f>SUM(O154:O182)</f>
        <v>0</v>
      </c>
      <c r="P153" s="167"/>
      <c r="Q153" s="167">
        <f>SUM(Q154:Q182)</f>
        <v>0</v>
      </c>
      <c r="R153" s="167"/>
      <c r="S153" s="167"/>
      <c r="T153" s="168"/>
      <c r="U153" s="162"/>
      <c r="V153" s="162">
        <f>SUM(V154:V182)</f>
        <v>6.47</v>
      </c>
      <c r="W153" s="162"/>
      <c r="AG153" t="s">
        <v>140</v>
      </c>
    </row>
    <row r="154" spans="1:60" ht="22.5" outlineLevel="1" x14ac:dyDescent="0.2">
      <c r="A154" s="169">
        <v>52</v>
      </c>
      <c r="B154" s="170" t="s">
        <v>369</v>
      </c>
      <c r="C154" s="179" t="s">
        <v>370</v>
      </c>
      <c r="D154" s="171" t="s">
        <v>178</v>
      </c>
      <c r="E154" s="172">
        <v>1.5906600000000002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 t="s">
        <v>244</v>
      </c>
      <c r="S154" s="174" t="s">
        <v>144</v>
      </c>
      <c r="T154" s="175" t="s">
        <v>144</v>
      </c>
      <c r="U154" s="160">
        <v>0.93300000000000005</v>
      </c>
      <c r="V154" s="160">
        <f>ROUND(E154*U154,2)</f>
        <v>1.48</v>
      </c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371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93" t="s">
        <v>372</v>
      </c>
      <c r="D155" s="183"/>
      <c r="E155" s="184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184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7"/>
      <c r="B156" s="158"/>
      <c r="C156" s="193" t="s">
        <v>373</v>
      </c>
      <c r="D156" s="183"/>
      <c r="E156" s="184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184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93" t="s">
        <v>374</v>
      </c>
      <c r="D157" s="183"/>
      <c r="E157" s="184">
        <v>1.5906600000000002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184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69">
        <v>53</v>
      </c>
      <c r="B158" s="170" t="s">
        <v>375</v>
      </c>
      <c r="C158" s="179" t="s">
        <v>376</v>
      </c>
      <c r="D158" s="171" t="s">
        <v>178</v>
      </c>
      <c r="E158" s="172">
        <v>1.5906600000000002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4">
        <v>0</v>
      </c>
      <c r="O158" s="174">
        <f>ROUND(E158*N158,2)</f>
        <v>0</v>
      </c>
      <c r="P158" s="174">
        <v>0</v>
      </c>
      <c r="Q158" s="174">
        <f>ROUND(E158*P158,2)</f>
        <v>0</v>
      </c>
      <c r="R158" s="174" t="s">
        <v>244</v>
      </c>
      <c r="S158" s="174" t="s">
        <v>144</v>
      </c>
      <c r="T158" s="175" t="s">
        <v>144</v>
      </c>
      <c r="U158" s="160">
        <v>0.65300000000000002</v>
      </c>
      <c r="V158" s="160">
        <f>ROUND(E158*U158,2)</f>
        <v>1.04</v>
      </c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371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93" t="s">
        <v>372</v>
      </c>
      <c r="D159" s="183"/>
      <c r="E159" s="184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184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93" t="s">
        <v>373</v>
      </c>
      <c r="D160" s="183"/>
      <c r="E160" s="184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184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93" t="s">
        <v>374</v>
      </c>
      <c r="D161" s="183"/>
      <c r="E161" s="184">
        <v>1.5906600000000002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184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69">
        <v>54</v>
      </c>
      <c r="B162" s="170" t="s">
        <v>377</v>
      </c>
      <c r="C162" s="179" t="s">
        <v>378</v>
      </c>
      <c r="D162" s="171" t="s">
        <v>178</v>
      </c>
      <c r="E162" s="172">
        <v>1.5906600000000002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4">
        <v>0</v>
      </c>
      <c r="O162" s="174">
        <f>ROUND(E162*N162,2)</f>
        <v>0</v>
      </c>
      <c r="P162" s="174">
        <v>0</v>
      </c>
      <c r="Q162" s="174">
        <f>ROUND(E162*P162,2)</f>
        <v>0</v>
      </c>
      <c r="R162" s="174" t="s">
        <v>244</v>
      </c>
      <c r="S162" s="174" t="s">
        <v>144</v>
      </c>
      <c r="T162" s="175" t="s">
        <v>144</v>
      </c>
      <c r="U162" s="160">
        <v>0.49000000000000005</v>
      </c>
      <c r="V162" s="160">
        <f>ROUND(E162*U162,2)</f>
        <v>0.78</v>
      </c>
      <c r="W162" s="16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371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254" t="s">
        <v>379</v>
      </c>
      <c r="D163" s="255"/>
      <c r="E163" s="255"/>
      <c r="F163" s="255"/>
      <c r="G163" s="255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148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193" t="s">
        <v>372</v>
      </c>
      <c r="D164" s="183"/>
      <c r="E164" s="184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184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7"/>
      <c r="B165" s="158"/>
      <c r="C165" s="193" t="s">
        <v>373</v>
      </c>
      <c r="D165" s="183"/>
      <c r="E165" s="184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184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93" t="s">
        <v>374</v>
      </c>
      <c r="D166" s="183"/>
      <c r="E166" s="184">
        <v>1.5906600000000002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184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69">
        <v>55</v>
      </c>
      <c r="B167" s="170" t="s">
        <v>380</v>
      </c>
      <c r="C167" s="179" t="s">
        <v>381</v>
      </c>
      <c r="D167" s="171" t="s">
        <v>178</v>
      </c>
      <c r="E167" s="172">
        <v>14.315950000000001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21</v>
      </c>
      <c r="M167" s="174">
        <f>G167*(1+L167/100)</f>
        <v>0</v>
      </c>
      <c r="N167" s="174">
        <v>0</v>
      </c>
      <c r="O167" s="174">
        <f>ROUND(E167*N167,2)</f>
        <v>0</v>
      </c>
      <c r="P167" s="174">
        <v>0</v>
      </c>
      <c r="Q167" s="174">
        <f>ROUND(E167*P167,2)</f>
        <v>0</v>
      </c>
      <c r="R167" s="174" t="s">
        <v>244</v>
      </c>
      <c r="S167" s="174" t="s">
        <v>144</v>
      </c>
      <c r="T167" s="175" t="s">
        <v>144</v>
      </c>
      <c r="U167" s="160">
        <v>0</v>
      </c>
      <c r="V167" s="160">
        <f>ROUND(E167*U167,2)</f>
        <v>0</v>
      </c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371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93" t="s">
        <v>372</v>
      </c>
      <c r="D168" s="183"/>
      <c r="E168" s="184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184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7"/>
      <c r="B169" s="158"/>
      <c r="C169" s="193" t="s">
        <v>373</v>
      </c>
      <c r="D169" s="183"/>
      <c r="E169" s="184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184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7"/>
      <c r="B170" s="158"/>
      <c r="C170" s="193" t="s">
        <v>382</v>
      </c>
      <c r="D170" s="183"/>
      <c r="E170" s="184">
        <v>14.315950000000001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184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69">
        <v>56</v>
      </c>
      <c r="B171" s="170" t="s">
        <v>383</v>
      </c>
      <c r="C171" s="179" t="s">
        <v>384</v>
      </c>
      <c r="D171" s="171" t="s">
        <v>178</v>
      </c>
      <c r="E171" s="172">
        <v>1.5906600000000002</v>
      </c>
      <c r="F171" s="173"/>
      <c r="G171" s="174">
        <f>ROUND(E171*F171,2)</f>
        <v>0</v>
      </c>
      <c r="H171" s="173"/>
      <c r="I171" s="174">
        <f>ROUND(E171*H171,2)</f>
        <v>0</v>
      </c>
      <c r="J171" s="173"/>
      <c r="K171" s="174">
        <f>ROUND(E171*J171,2)</f>
        <v>0</v>
      </c>
      <c r="L171" s="174">
        <v>21</v>
      </c>
      <c r="M171" s="174">
        <f>G171*(1+L171/100)</f>
        <v>0</v>
      </c>
      <c r="N171" s="174">
        <v>0</v>
      </c>
      <c r="O171" s="174">
        <f>ROUND(E171*N171,2)</f>
        <v>0</v>
      </c>
      <c r="P171" s="174">
        <v>0</v>
      </c>
      <c r="Q171" s="174">
        <f>ROUND(E171*P171,2)</f>
        <v>0</v>
      </c>
      <c r="R171" s="174" t="s">
        <v>244</v>
      </c>
      <c r="S171" s="174" t="s">
        <v>144</v>
      </c>
      <c r="T171" s="175" t="s">
        <v>144</v>
      </c>
      <c r="U171" s="160">
        <v>0.94200000000000006</v>
      </c>
      <c r="V171" s="160">
        <f>ROUND(E171*U171,2)</f>
        <v>1.5</v>
      </c>
      <c r="W171" s="160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371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/>
      <c r="B172" s="158"/>
      <c r="C172" s="193" t="s">
        <v>372</v>
      </c>
      <c r="D172" s="183"/>
      <c r="E172" s="184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184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193" t="s">
        <v>373</v>
      </c>
      <c r="D173" s="183"/>
      <c r="E173" s="184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184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93" t="s">
        <v>374</v>
      </c>
      <c r="D174" s="183"/>
      <c r="E174" s="184">
        <v>1.5906600000000002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184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69">
        <v>57</v>
      </c>
      <c r="B175" s="170" t="s">
        <v>385</v>
      </c>
      <c r="C175" s="179" t="s">
        <v>386</v>
      </c>
      <c r="D175" s="171" t="s">
        <v>178</v>
      </c>
      <c r="E175" s="172">
        <v>15.906610000000001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4" t="s">
        <v>244</v>
      </c>
      <c r="S175" s="174" t="s">
        <v>144</v>
      </c>
      <c r="T175" s="175" t="s">
        <v>144</v>
      </c>
      <c r="U175" s="160">
        <v>0.10500000000000001</v>
      </c>
      <c r="V175" s="160">
        <f>ROUND(E175*U175,2)</f>
        <v>1.67</v>
      </c>
      <c r="W175" s="16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371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7"/>
      <c r="B176" s="158"/>
      <c r="C176" s="193" t="s">
        <v>372</v>
      </c>
      <c r="D176" s="183"/>
      <c r="E176" s="184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184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93" t="s">
        <v>373</v>
      </c>
      <c r="D177" s="183"/>
      <c r="E177" s="184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184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7"/>
      <c r="B178" s="158"/>
      <c r="C178" s="193" t="s">
        <v>387</v>
      </c>
      <c r="D178" s="183"/>
      <c r="E178" s="184">
        <v>15.906610000000001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184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69">
        <v>58</v>
      </c>
      <c r="B179" s="170" t="s">
        <v>388</v>
      </c>
      <c r="C179" s="179" t="s">
        <v>389</v>
      </c>
      <c r="D179" s="171" t="s">
        <v>178</v>
      </c>
      <c r="E179" s="172">
        <v>1.5906600000000002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4">
        <v>0</v>
      </c>
      <c r="O179" s="174">
        <f>ROUND(E179*N179,2)</f>
        <v>0</v>
      </c>
      <c r="P179" s="174">
        <v>0</v>
      </c>
      <c r="Q179" s="174">
        <f>ROUND(E179*P179,2)</f>
        <v>0</v>
      </c>
      <c r="R179" s="174" t="s">
        <v>244</v>
      </c>
      <c r="S179" s="174" t="s">
        <v>144</v>
      </c>
      <c r="T179" s="175" t="s">
        <v>144</v>
      </c>
      <c r="U179" s="160">
        <v>0</v>
      </c>
      <c r="V179" s="160">
        <f>ROUND(E179*U179,2)</f>
        <v>0</v>
      </c>
      <c r="W179" s="16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371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3" t="s">
        <v>372</v>
      </c>
      <c r="D180" s="183"/>
      <c r="E180" s="184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184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7"/>
      <c r="B181" s="158"/>
      <c r="C181" s="193" t="s">
        <v>373</v>
      </c>
      <c r="D181" s="183"/>
      <c r="E181" s="184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184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193" t="s">
        <v>374</v>
      </c>
      <c r="D182" s="183"/>
      <c r="E182" s="184">
        <v>1.5906600000000002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184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x14ac:dyDescent="0.2">
      <c r="A183" s="5"/>
      <c r="B183" s="6"/>
      <c r="C183" s="180"/>
      <c r="D183" s="8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AE183">
        <v>15</v>
      </c>
      <c r="AF183">
        <v>21</v>
      </c>
    </row>
    <row r="184" spans="1:60" x14ac:dyDescent="0.2">
      <c r="A184" s="153"/>
      <c r="B184" s="154" t="s">
        <v>29</v>
      </c>
      <c r="C184" s="181"/>
      <c r="D184" s="155"/>
      <c r="E184" s="156"/>
      <c r="F184" s="156"/>
      <c r="G184" s="177">
        <f>G8+G17+G23+G44+G49+G51+G54+G75+G81+G90+G98+G124+G141+G146+G153</f>
        <v>0</v>
      </c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AE184">
        <f>SUMIF(L7:L182,AE183,G7:G182)</f>
        <v>0</v>
      </c>
      <c r="AF184">
        <f>SUMIF(L7:L182,AF183,G7:G182)</f>
        <v>0</v>
      </c>
      <c r="AG184" t="s">
        <v>165</v>
      </c>
    </row>
    <row r="185" spans="1:60" x14ac:dyDescent="0.2">
      <c r="A185" s="253" t="s">
        <v>166</v>
      </c>
      <c r="B185" s="253"/>
      <c r="C185" s="180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60" x14ac:dyDescent="0.2">
      <c r="A186" s="5"/>
      <c r="B186" s="6" t="s">
        <v>167</v>
      </c>
      <c r="C186" s="180" t="s">
        <v>168</v>
      </c>
      <c r="D186" s="8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AG186" t="s">
        <v>169</v>
      </c>
    </row>
    <row r="187" spans="1:60" x14ac:dyDescent="0.2">
      <c r="A187" s="5"/>
      <c r="B187" s="6" t="s">
        <v>170</v>
      </c>
      <c r="C187" s="180" t="s">
        <v>171</v>
      </c>
      <c r="D187" s="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AG187" t="s">
        <v>172</v>
      </c>
    </row>
    <row r="188" spans="1:60" x14ac:dyDescent="0.2">
      <c r="A188" s="5"/>
      <c r="B188" s="6"/>
      <c r="C188" s="180" t="s">
        <v>173</v>
      </c>
      <c r="D188" s="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AG188" t="s">
        <v>174</v>
      </c>
    </row>
    <row r="189" spans="1:60" x14ac:dyDescent="0.2">
      <c r="A189" s="5"/>
      <c r="B189" s="6"/>
      <c r="C189" s="180"/>
      <c r="D189" s="8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60" x14ac:dyDescent="0.2">
      <c r="C190" s="182"/>
      <c r="D190" s="141"/>
      <c r="AG190" t="s">
        <v>175</v>
      </c>
    </row>
    <row r="191" spans="1:60" x14ac:dyDescent="0.2">
      <c r="D191" s="141"/>
    </row>
    <row r="192" spans="1:60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86D9" sheet="1"/>
  <mergeCells count="27">
    <mergeCell ref="A1:G1"/>
    <mergeCell ref="C2:G2"/>
    <mergeCell ref="C3:G3"/>
    <mergeCell ref="C4:G4"/>
    <mergeCell ref="A185:B185"/>
    <mergeCell ref="C10:G10"/>
    <mergeCell ref="C13:G13"/>
    <mergeCell ref="C19:G19"/>
    <mergeCell ref="C25:G25"/>
    <mergeCell ref="C34:G34"/>
    <mergeCell ref="C102:G102"/>
    <mergeCell ref="C41:G41"/>
    <mergeCell ref="C46:G46"/>
    <mergeCell ref="C48:G48"/>
    <mergeCell ref="C56:G56"/>
    <mergeCell ref="C59:G59"/>
    <mergeCell ref="C61:G61"/>
    <mergeCell ref="C70:G70"/>
    <mergeCell ref="C77:G77"/>
    <mergeCell ref="C86:G86"/>
    <mergeCell ref="C94:G94"/>
    <mergeCell ref="C163:G163"/>
    <mergeCell ref="C100:G100"/>
    <mergeCell ref="C120:G120"/>
    <mergeCell ref="C126:G126"/>
    <mergeCell ref="C143:G143"/>
    <mergeCell ref="C144:G14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1" sqref="C3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114</v>
      </c>
      <c r="B1" s="246"/>
      <c r="C1" s="246"/>
      <c r="D1" s="246"/>
      <c r="E1" s="246"/>
      <c r="F1" s="246"/>
      <c r="G1" s="246"/>
      <c r="AG1" t="s">
        <v>115</v>
      </c>
    </row>
    <row r="2" spans="1:60" ht="24.95" customHeight="1" x14ac:dyDescent="0.2">
      <c r="A2" s="142" t="s">
        <v>7</v>
      </c>
      <c r="B2" s="72" t="s">
        <v>43</v>
      </c>
      <c r="C2" s="247" t="s">
        <v>44</v>
      </c>
      <c r="D2" s="248"/>
      <c r="E2" s="248"/>
      <c r="F2" s="248"/>
      <c r="G2" s="249"/>
      <c r="AG2" t="s">
        <v>116</v>
      </c>
    </row>
    <row r="3" spans="1:60" ht="24.95" customHeight="1" x14ac:dyDescent="0.2">
      <c r="A3" s="142" t="s">
        <v>8</v>
      </c>
      <c r="B3" s="72" t="s">
        <v>53</v>
      </c>
      <c r="C3" s="247" t="s">
        <v>54</v>
      </c>
      <c r="D3" s="248"/>
      <c r="E3" s="248"/>
      <c r="F3" s="248"/>
      <c r="G3" s="249"/>
      <c r="AC3" s="89" t="s">
        <v>116</v>
      </c>
      <c r="AG3" t="s">
        <v>117</v>
      </c>
    </row>
    <row r="4" spans="1:60" ht="24.95" customHeight="1" x14ac:dyDescent="0.2">
      <c r="A4" s="143" t="s">
        <v>9</v>
      </c>
      <c r="B4" s="144" t="s">
        <v>59</v>
      </c>
      <c r="C4" s="250" t="s">
        <v>60</v>
      </c>
      <c r="D4" s="251"/>
      <c r="E4" s="251"/>
      <c r="F4" s="251"/>
      <c r="G4" s="252"/>
      <c r="AG4" t="s">
        <v>118</v>
      </c>
    </row>
    <row r="5" spans="1:60" x14ac:dyDescent="0.2">
      <c r="D5" s="141"/>
    </row>
    <row r="6" spans="1:60" ht="38.25" x14ac:dyDescent="0.2">
      <c r="A6" s="146" t="s">
        <v>119</v>
      </c>
      <c r="B6" s="148" t="s">
        <v>120</v>
      </c>
      <c r="C6" s="148" t="s">
        <v>121</v>
      </c>
      <c r="D6" s="147" t="s">
        <v>122</v>
      </c>
      <c r="E6" s="146" t="s">
        <v>123</v>
      </c>
      <c r="F6" s="145" t="s">
        <v>124</v>
      </c>
      <c r="G6" s="146" t="s">
        <v>29</v>
      </c>
      <c r="H6" s="149" t="s">
        <v>30</v>
      </c>
      <c r="I6" s="149" t="s">
        <v>125</v>
      </c>
      <c r="J6" s="149" t="s">
        <v>31</v>
      </c>
      <c r="K6" s="149" t="s">
        <v>126</v>
      </c>
      <c r="L6" s="149" t="s">
        <v>127</v>
      </c>
      <c r="M6" s="149" t="s">
        <v>128</v>
      </c>
      <c r="N6" s="149" t="s">
        <v>129</v>
      </c>
      <c r="O6" s="149" t="s">
        <v>130</v>
      </c>
      <c r="P6" s="149" t="s">
        <v>131</v>
      </c>
      <c r="Q6" s="149" t="s">
        <v>132</v>
      </c>
      <c r="R6" s="149" t="s">
        <v>133</v>
      </c>
      <c r="S6" s="149" t="s">
        <v>134</v>
      </c>
      <c r="T6" s="149" t="s">
        <v>135</v>
      </c>
      <c r="U6" s="149" t="s">
        <v>136</v>
      </c>
      <c r="V6" s="149" t="s">
        <v>137</v>
      </c>
      <c r="W6" s="149" t="s">
        <v>138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139</v>
      </c>
      <c r="B8" s="164" t="s">
        <v>83</v>
      </c>
      <c r="C8" s="178" t="s">
        <v>84</v>
      </c>
      <c r="D8" s="165"/>
      <c r="E8" s="166"/>
      <c r="F8" s="167"/>
      <c r="G8" s="167">
        <f>SUMIF(AG9:AG25,"&lt;&gt;NOR",G9:G25)</f>
        <v>0</v>
      </c>
      <c r="H8" s="167"/>
      <c r="I8" s="167">
        <f>SUM(I9:I25)</f>
        <v>0</v>
      </c>
      <c r="J8" s="167"/>
      <c r="K8" s="167">
        <f>SUM(K9:K25)</f>
        <v>0</v>
      </c>
      <c r="L8" s="167"/>
      <c r="M8" s="167">
        <f>SUM(M9:M25)</f>
        <v>0</v>
      </c>
      <c r="N8" s="167"/>
      <c r="O8" s="167">
        <f>SUM(O9:O25)</f>
        <v>0.02</v>
      </c>
      <c r="P8" s="167"/>
      <c r="Q8" s="167">
        <f>SUM(Q9:Q25)</f>
        <v>0</v>
      </c>
      <c r="R8" s="167"/>
      <c r="S8" s="167"/>
      <c r="T8" s="168"/>
      <c r="U8" s="162"/>
      <c r="V8" s="162">
        <f>SUM(V9:V25)</f>
        <v>4.5399999999999991</v>
      </c>
      <c r="W8" s="162"/>
      <c r="AG8" t="s">
        <v>140</v>
      </c>
    </row>
    <row r="9" spans="1:60" ht="22.5" outlineLevel="1" x14ac:dyDescent="0.2">
      <c r="A9" s="169">
        <v>1</v>
      </c>
      <c r="B9" s="170" t="s">
        <v>390</v>
      </c>
      <c r="C9" s="179" t="s">
        <v>391</v>
      </c>
      <c r="D9" s="171" t="s">
        <v>204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7.3400000000000002E-3</v>
      </c>
      <c r="O9" s="174">
        <f>ROUND(E9*N9,2)</f>
        <v>0.01</v>
      </c>
      <c r="P9" s="174">
        <v>0</v>
      </c>
      <c r="Q9" s="174">
        <f>ROUND(E9*P9,2)</f>
        <v>0</v>
      </c>
      <c r="R9" s="174" t="s">
        <v>392</v>
      </c>
      <c r="S9" s="174" t="s">
        <v>144</v>
      </c>
      <c r="T9" s="175" t="s">
        <v>144</v>
      </c>
      <c r="U9" s="160">
        <v>0.91900000000000004</v>
      </c>
      <c r="V9" s="160">
        <f>ROUND(E9*U9,2)</f>
        <v>0.92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54" t="s">
        <v>393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148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394</v>
      </c>
      <c r="C11" s="179" t="s">
        <v>395</v>
      </c>
      <c r="D11" s="171" t="s">
        <v>204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6.6300000000000005E-3</v>
      </c>
      <c r="O11" s="174">
        <f>ROUND(E11*N11,2)</f>
        <v>0.01</v>
      </c>
      <c r="P11" s="174">
        <v>0</v>
      </c>
      <c r="Q11" s="174">
        <f>ROUND(E11*P11,2)</f>
        <v>0</v>
      </c>
      <c r="R11" s="174" t="s">
        <v>392</v>
      </c>
      <c r="S11" s="174" t="s">
        <v>144</v>
      </c>
      <c r="T11" s="175" t="s">
        <v>144</v>
      </c>
      <c r="U11" s="160">
        <v>0.57300000000000006</v>
      </c>
      <c r="V11" s="160">
        <f>ROUND(E11*U11,2)</f>
        <v>0.56999999999999995</v>
      </c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180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54" t="s">
        <v>393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148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396</v>
      </c>
      <c r="C13" s="179" t="s">
        <v>397</v>
      </c>
      <c r="D13" s="171" t="s">
        <v>193</v>
      </c>
      <c r="E13" s="172">
        <v>2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4.7000000000000004E-4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392</v>
      </c>
      <c r="S13" s="174" t="s">
        <v>144</v>
      </c>
      <c r="T13" s="175" t="s">
        <v>144</v>
      </c>
      <c r="U13" s="160">
        <v>0.35900000000000004</v>
      </c>
      <c r="V13" s="160">
        <f>ROUND(E13*U13,2)</f>
        <v>0.72</v>
      </c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180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56" t="s">
        <v>398</v>
      </c>
      <c r="D14" s="257"/>
      <c r="E14" s="257"/>
      <c r="F14" s="257"/>
      <c r="G14" s="257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182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60" t="s">
        <v>399</v>
      </c>
      <c r="D15" s="261"/>
      <c r="E15" s="261"/>
      <c r="F15" s="261"/>
      <c r="G15" s="261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148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4</v>
      </c>
      <c r="B16" s="170" t="s">
        <v>400</v>
      </c>
      <c r="C16" s="179" t="s">
        <v>401</v>
      </c>
      <c r="D16" s="171" t="s">
        <v>193</v>
      </c>
      <c r="E16" s="172">
        <v>4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7.000000000000001E-4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392</v>
      </c>
      <c r="S16" s="174" t="s">
        <v>144</v>
      </c>
      <c r="T16" s="175" t="s">
        <v>144</v>
      </c>
      <c r="U16" s="160">
        <v>0.45200000000000001</v>
      </c>
      <c r="V16" s="160">
        <f>ROUND(E16*U16,2)</f>
        <v>1.81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180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56" t="s">
        <v>398</v>
      </c>
      <c r="D17" s="257"/>
      <c r="E17" s="257"/>
      <c r="F17" s="257"/>
      <c r="G17" s="257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182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60" t="s">
        <v>399</v>
      </c>
      <c r="D18" s="261"/>
      <c r="E18" s="261"/>
      <c r="F18" s="261"/>
      <c r="G18" s="26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148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>
        <v>5</v>
      </c>
      <c r="B19" s="170" t="s">
        <v>402</v>
      </c>
      <c r="C19" s="179" t="s">
        <v>403</v>
      </c>
      <c r="D19" s="171" t="s">
        <v>204</v>
      </c>
      <c r="E19" s="172">
        <v>3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</v>
      </c>
      <c r="Q19" s="174">
        <f>ROUND(E19*P19,2)</f>
        <v>0</v>
      </c>
      <c r="R19" s="174" t="s">
        <v>392</v>
      </c>
      <c r="S19" s="174" t="s">
        <v>144</v>
      </c>
      <c r="T19" s="175" t="s">
        <v>144</v>
      </c>
      <c r="U19" s="160">
        <v>0.17400000000000002</v>
      </c>
      <c r="V19" s="160">
        <f>ROUND(E19*U19,2)</f>
        <v>0.52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180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256" t="s">
        <v>404</v>
      </c>
      <c r="D20" s="257"/>
      <c r="E20" s="257"/>
      <c r="F20" s="257"/>
      <c r="G20" s="257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182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>
        <v>6</v>
      </c>
      <c r="B21" s="158" t="s">
        <v>405</v>
      </c>
      <c r="C21" s="195" t="s">
        <v>406</v>
      </c>
      <c r="D21" s="159" t="s">
        <v>0</v>
      </c>
      <c r="E21" s="192"/>
      <c r="F21" s="161"/>
      <c r="G21" s="160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21</v>
      </c>
      <c r="M21" s="160">
        <f>G21*(1+L21/100)</f>
        <v>0</v>
      </c>
      <c r="N21" s="160">
        <v>0</v>
      </c>
      <c r="O21" s="160">
        <f>ROUND(E21*N21,2)</f>
        <v>0</v>
      </c>
      <c r="P21" s="160">
        <v>0</v>
      </c>
      <c r="Q21" s="160">
        <f>ROUND(E21*P21,2)</f>
        <v>0</v>
      </c>
      <c r="R21" s="160" t="s">
        <v>392</v>
      </c>
      <c r="S21" s="160" t="s">
        <v>144</v>
      </c>
      <c r="T21" s="160" t="s">
        <v>144</v>
      </c>
      <c r="U21" s="160">
        <v>0</v>
      </c>
      <c r="V21" s="160">
        <f>ROUND(E21*U21,2)</f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272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258" t="s">
        <v>407</v>
      </c>
      <c r="D22" s="259"/>
      <c r="E22" s="259"/>
      <c r="F22" s="259"/>
      <c r="G22" s="259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182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3" t="s">
        <v>287</v>
      </c>
      <c r="D23" s="183"/>
      <c r="E23" s="184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184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3" t="s">
        <v>408</v>
      </c>
      <c r="D24" s="183"/>
      <c r="E24" s="184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184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3" t="s">
        <v>409</v>
      </c>
      <c r="D25" s="183"/>
      <c r="E25" s="184">
        <v>30.979000000000003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184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3" t="s">
        <v>139</v>
      </c>
      <c r="B26" s="164" t="s">
        <v>85</v>
      </c>
      <c r="C26" s="178" t="s">
        <v>86</v>
      </c>
      <c r="D26" s="165"/>
      <c r="E26" s="166"/>
      <c r="F26" s="167"/>
      <c r="G26" s="167">
        <f>SUMIF(AG27:AG40,"&lt;&gt;NOR",G27:G40)</f>
        <v>0</v>
      </c>
      <c r="H26" s="167"/>
      <c r="I26" s="167">
        <f>SUM(I27:I40)</f>
        <v>0</v>
      </c>
      <c r="J26" s="167"/>
      <c r="K26" s="167">
        <f>SUM(K27:K40)</f>
        <v>0</v>
      </c>
      <c r="L26" s="167"/>
      <c r="M26" s="167">
        <f>SUM(M27:M40)</f>
        <v>0</v>
      </c>
      <c r="N26" s="167"/>
      <c r="O26" s="167">
        <f>SUM(O27:O40)</f>
        <v>0.01</v>
      </c>
      <c r="P26" s="167"/>
      <c r="Q26" s="167">
        <f>SUM(Q27:Q40)</f>
        <v>0</v>
      </c>
      <c r="R26" s="167"/>
      <c r="S26" s="167"/>
      <c r="T26" s="168"/>
      <c r="U26" s="162"/>
      <c r="V26" s="162">
        <f>SUM(V27:V40)</f>
        <v>5.5699999999999994</v>
      </c>
      <c r="W26" s="162"/>
      <c r="AG26" t="s">
        <v>140</v>
      </c>
    </row>
    <row r="27" spans="1:60" ht="22.5" outlineLevel="1" x14ac:dyDescent="0.2">
      <c r="A27" s="185">
        <v>7</v>
      </c>
      <c r="B27" s="186" t="s">
        <v>410</v>
      </c>
      <c r="C27" s="194" t="s">
        <v>411</v>
      </c>
      <c r="D27" s="187" t="s">
        <v>204</v>
      </c>
      <c r="E27" s="188">
        <v>2</v>
      </c>
      <c r="F27" s="189"/>
      <c r="G27" s="190">
        <f>ROUND(E27*F27,2)</f>
        <v>0</v>
      </c>
      <c r="H27" s="189"/>
      <c r="I27" s="190">
        <f>ROUND(E27*H27,2)</f>
        <v>0</v>
      </c>
      <c r="J27" s="189"/>
      <c r="K27" s="190">
        <f>ROUND(E27*J27,2)</f>
        <v>0</v>
      </c>
      <c r="L27" s="190">
        <v>21</v>
      </c>
      <c r="M27" s="190">
        <f>G27*(1+L27/100)</f>
        <v>0</v>
      </c>
      <c r="N27" s="190">
        <v>6.0200000000000002E-3</v>
      </c>
      <c r="O27" s="190">
        <f>ROUND(E27*N27,2)</f>
        <v>0.01</v>
      </c>
      <c r="P27" s="190">
        <v>0</v>
      </c>
      <c r="Q27" s="190">
        <f>ROUND(E27*P27,2)</f>
        <v>0</v>
      </c>
      <c r="R27" s="190" t="s">
        <v>392</v>
      </c>
      <c r="S27" s="190" t="s">
        <v>144</v>
      </c>
      <c r="T27" s="191" t="s">
        <v>144</v>
      </c>
      <c r="U27" s="160">
        <v>0.69900000000000007</v>
      </c>
      <c r="V27" s="160">
        <f>ROUND(E27*U27,2)</f>
        <v>1.4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180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69">
        <v>8</v>
      </c>
      <c r="B28" s="170" t="s">
        <v>412</v>
      </c>
      <c r="C28" s="179" t="s">
        <v>413</v>
      </c>
      <c r="D28" s="171" t="s">
        <v>193</v>
      </c>
      <c r="E28" s="172">
        <v>7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4">
        <v>1.0000000000000001E-5</v>
      </c>
      <c r="O28" s="174">
        <f>ROUND(E28*N28,2)</f>
        <v>0</v>
      </c>
      <c r="P28" s="174">
        <v>0</v>
      </c>
      <c r="Q28" s="174">
        <f>ROUND(E28*P28,2)</f>
        <v>0</v>
      </c>
      <c r="R28" s="174" t="s">
        <v>392</v>
      </c>
      <c r="S28" s="174" t="s">
        <v>144</v>
      </c>
      <c r="T28" s="175" t="s">
        <v>144</v>
      </c>
      <c r="U28" s="160">
        <v>0.13500000000000001</v>
      </c>
      <c r="V28" s="160">
        <f>ROUND(E28*U28,2)</f>
        <v>0.95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180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254" t="s">
        <v>414</v>
      </c>
      <c r="D29" s="255"/>
      <c r="E29" s="255"/>
      <c r="F29" s="255"/>
      <c r="G29" s="25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85">
        <v>9</v>
      </c>
      <c r="B30" s="186" t="s">
        <v>415</v>
      </c>
      <c r="C30" s="194" t="s">
        <v>416</v>
      </c>
      <c r="D30" s="187" t="s">
        <v>204</v>
      </c>
      <c r="E30" s="188">
        <v>4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21</v>
      </c>
      <c r="M30" s="190">
        <f>G30*(1+L30/100)</f>
        <v>0</v>
      </c>
      <c r="N30" s="190">
        <v>0</v>
      </c>
      <c r="O30" s="190">
        <f>ROUND(E30*N30,2)</f>
        <v>0</v>
      </c>
      <c r="P30" s="190">
        <v>0</v>
      </c>
      <c r="Q30" s="190">
        <f>ROUND(E30*P30,2)</f>
        <v>0</v>
      </c>
      <c r="R30" s="190" t="s">
        <v>392</v>
      </c>
      <c r="S30" s="190" t="s">
        <v>144</v>
      </c>
      <c r="T30" s="191" t="s">
        <v>144</v>
      </c>
      <c r="U30" s="160">
        <v>0.42500000000000004</v>
      </c>
      <c r="V30" s="160">
        <f>ROUND(E30*U30,2)</f>
        <v>1.7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180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9">
        <v>10</v>
      </c>
      <c r="B31" s="170" t="s">
        <v>417</v>
      </c>
      <c r="C31" s="179" t="s">
        <v>418</v>
      </c>
      <c r="D31" s="171" t="s">
        <v>193</v>
      </c>
      <c r="E31" s="172">
        <v>7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1.8000000000000001E-4</v>
      </c>
      <c r="O31" s="174">
        <f>ROUND(E31*N31,2)</f>
        <v>0</v>
      </c>
      <c r="P31" s="174">
        <v>0</v>
      </c>
      <c r="Q31" s="174">
        <f>ROUND(E31*P31,2)</f>
        <v>0</v>
      </c>
      <c r="R31" s="174" t="s">
        <v>392</v>
      </c>
      <c r="S31" s="174" t="s">
        <v>144</v>
      </c>
      <c r="T31" s="175" t="s">
        <v>144</v>
      </c>
      <c r="U31" s="160">
        <v>6.7000000000000004E-2</v>
      </c>
      <c r="V31" s="160">
        <f>ROUND(E31*U31,2)</f>
        <v>0.47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180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254" t="s">
        <v>419</v>
      </c>
      <c r="D32" s="255"/>
      <c r="E32" s="255"/>
      <c r="F32" s="255"/>
      <c r="G32" s="255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148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9">
        <v>11</v>
      </c>
      <c r="B33" s="170" t="s">
        <v>420</v>
      </c>
      <c r="C33" s="179" t="s">
        <v>421</v>
      </c>
      <c r="D33" s="171" t="s">
        <v>193</v>
      </c>
      <c r="E33" s="172">
        <v>7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1.0000000000000001E-5</v>
      </c>
      <c r="O33" s="174">
        <f>ROUND(E33*N33,2)</f>
        <v>0</v>
      </c>
      <c r="P33" s="174">
        <v>0</v>
      </c>
      <c r="Q33" s="174">
        <f>ROUND(E33*P33,2)</f>
        <v>0</v>
      </c>
      <c r="R33" s="174" t="s">
        <v>392</v>
      </c>
      <c r="S33" s="174" t="s">
        <v>144</v>
      </c>
      <c r="T33" s="175" t="s">
        <v>144</v>
      </c>
      <c r="U33" s="160">
        <v>6.2000000000000006E-2</v>
      </c>
      <c r="V33" s="160">
        <f>ROUND(E33*U33,2)</f>
        <v>0.43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180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54" t="s">
        <v>422</v>
      </c>
      <c r="D34" s="255"/>
      <c r="E34" s="255"/>
      <c r="F34" s="255"/>
      <c r="G34" s="255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148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69">
        <v>12</v>
      </c>
      <c r="B35" s="170" t="s">
        <v>423</v>
      </c>
      <c r="C35" s="179" t="s">
        <v>424</v>
      </c>
      <c r="D35" s="171" t="s">
        <v>193</v>
      </c>
      <c r="E35" s="172">
        <v>7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4">
        <v>0</v>
      </c>
      <c r="O35" s="174">
        <f>ROUND(E35*N35,2)</f>
        <v>0</v>
      </c>
      <c r="P35" s="174">
        <v>0</v>
      </c>
      <c r="Q35" s="174">
        <f>ROUND(E35*P35,2)</f>
        <v>0</v>
      </c>
      <c r="R35" s="174"/>
      <c r="S35" s="174" t="s">
        <v>229</v>
      </c>
      <c r="T35" s="175" t="s">
        <v>145</v>
      </c>
      <c r="U35" s="160">
        <v>8.8000000000000009E-2</v>
      </c>
      <c r="V35" s="160">
        <f>ROUND(E35*U35,2)</f>
        <v>0.62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180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>
        <v>13</v>
      </c>
      <c r="B36" s="158" t="s">
        <v>425</v>
      </c>
      <c r="C36" s="195" t="s">
        <v>426</v>
      </c>
      <c r="D36" s="159" t="s">
        <v>0</v>
      </c>
      <c r="E36" s="192"/>
      <c r="F36" s="161"/>
      <c r="G36" s="160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60">
        <v>0</v>
      </c>
      <c r="O36" s="160">
        <f>ROUND(E36*N36,2)</f>
        <v>0</v>
      </c>
      <c r="P36" s="160">
        <v>0</v>
      </c>
      <c r="Q36" s="160">
        <f>ROUND(E36*P36,2)</f>
        <v>0</v>
      </c>
      <c r="R36" s="160" t="s">
        <v>392</v>
      </c>
      <c r="S36" s="160" t="s">
        <v>144</v>
      </c>
      <c r="T36" s="160" t="s">
        <v>144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272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258" t="s">
        <v>333</v>
      </c>
      <c r="D37" s="259"/>
      <c r="E37" s="259"/>
      <c r="F37" s="259"/>
      <c r="G37" s="259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182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3" t="s">
        <v>287</v>
      </c>
      <c r="D38" s="183"/>
      <c r="E38" s="184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184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3" t="s">
        <v>427</v>
      </c>
      <c r="D39" s="183"/>
      <c r="E39" s="184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184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3" t="s">
        <v>428</v>
      </c>
      <c r="D40" s="183"/>
      <c r="E40" s="184">
        <v>52.059000000000005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184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3" t="s">
        <v>139</v>
      </c>
      <c r="B41" s="164" t="s">
        <v>87</v>
      </c>
      <c r="C41" s="178" t="s">
        <v>88</v>
      </c>
      <c r="D41" s="165"/>
      <c r="E41" s="166"/>
      <c r="F41" s="167"/>
      <c r="G41" s="167">
        <f>SUMIF(AG42:AG58,"&lt;&gt;NOR",G42:G58)</f>
        <v>0</v>
      </c>
      <c r="H41" s="167"/>
      <c r="I41" s="167">
        <f>SUM(I42:I58)</f>
        <v>0</v>
      </c>
      <c r="J41" s="167"/>
      <c r="K41" s="167">
        <f>SUM(K42:K58)</f>
        <v>0</v>
      </c>
      <c r="L41" s="167"/>
      <c r="M41" s="167">
        <f>SUM(M42:M58)</f>
        <v>0</v>
      </c>
      <c r="N41" s="167"/>
      <c r="O41" s="167">
        <f>SUM(O42:O58)</f>
        <v>0</v>
      </c>
      <c r="P41" s="167"/>
      <c r="Q41" s="167">
        <f>SUM(Q42:Q58)</f>
        <v>0.04</v>
      </c>
      <c r="R41" s="167"/>
      <c r="S41" s="167"/>
      <c r="T41" s="168"/>
      <c r="U41" s="162"/>
      <c r="V41" s="162">
        <f>SUM(V42:V58)</f>
        <v>8.36</v>
      </c>
      <c r="W41" s="162"/>
      <c r="AG41" t="s">
        <v>140</v>
      </c>
    </row>
    <row r="42" spans="1:60" outlineLevel="1" x14ac:dyDescent="0.2">
      <c r="A42" s="185">
        <v>14</v>
      </c>
      <c r="B42" s="186" t="s">
        <v>429</v>
      </c>
      <c r="C42" s="194" t="s">
        <v>430</v>
      </c>
      <c r="D42" s="187" t="s">
        <v>143</v>
      </c>
      <c r="E42" s="188">
        <v>2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21</v>
      </c>
      <c r="M42" s="190">
        <f>G42*(1+L42/100)</f>
        <v>0</v>
      </c>
      <c r="N42" s="190">
        <v>0</v>
      </c>
      <c r="O42" s="190">
        <f>ROUND(E42*N42,2)</f>
        <v>0</v>
      </c>
      <c r="P42" s="190">
        <v>1.9460000000000002E-2</v>
      </c>
      <c r="Q42" s="190">
        <f>ROUND(E42*P42,2)</f>
        <v>0.04</v>
      </c>
      <c r="R42" s="190" t="s">
        <v>392</v>
      </c>
      <c r="S42" s="190" t="s">
        <v>144</v>
      </c>
      <c r="T42" s="191" t="s">
        <v>144</v>
      </c>
      <c r="U42" s="160">
        <v>0.38200000000000001</v>
      </c>
      <c r="V42" s="160">
        <f>ROUND(E42*U42,2)</f>
        <v>0.76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180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69">
        <v>15</v>
      </c>
      <c r="B43" s="170" t="s">
        <v>431</v>
      </c>
      <c r="C43" s="179" t="s">
        <v>432</v>
      </c>
      <c r="D43" s="171" t="s">
        <v>143</v>
      </c>
      <c r="E43" s="172">
        <v>3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1.41E-3</v>
      </c>
      <c r="O43" s="174">
        <f>ROUND(E43*N43,2)</f>
        <v>0</v>
      </c>
      <c r="P43" s="174">
        <v>0</v>
      </c>
      <c r="Q43" s="174">
        <f>ROUND(E43*P43,2)</f>
        <v>0</v>
      </c>
      <c r="R43" s="174" t="s">
        <v>392</v>
      </c>
      <c r="S43" s="174" t="s">
        <v>144</v>
      </c>
      <c r="T43" s="175" t="s">
        <v>144</v>
      </c>
      <c r="U43" s="160">
        <v>1.5750000000000002</v>
      </c>
      <c r="V43" s="160">
        <f>ROUND(E43*U43,2)</f>
        <v>4.7300000000000004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180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254" t="s">
        <v>433</v>
      </c>
      <c r="D44" s="255"/>
      <c r="E44" s="255"/>
      <c r="F44" s="255"/>
      <c r="G44" s="255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148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85">
        <v>16</v>
      </c>
      <c r="B45" s="186" t="s">
        <v>434</v>
      </c>
      <c r="C45" s="194" t="s">
        <v>435</v>
      </c>
      <c r="D45" s="187" t="s">
        <v>143</v>
      </c>
      <c r="E45" s="188">
        <v>4</v>
      </c>
      <c r="F45" s="189"/>
      <c r="G45" s="190">
        <f t="shared" ref="G45:G54" si="0">ROUND(E45*F45,2)</f>
        <v>0</v>
      </c>
      <c r="H45" s="189"/>
      <c r="I45" s="190">
        <f t="shared" ref="I45:I54" si="1">ROUND(E45*H45,2)</f>
        <v>0</v>
      </c>
      <c r="J45" s="189"/>
      <c r="K45" s="190">
        <f t="shared" ref="K45:K54" si="2">ROUND(E45*J45,2)</f>
        <v>0</v>
      </c>
      <c r="L45" s="190">
        <v>21</v>
      </c>
      <c r="M45" s="190">
        <f t="shared" ref="M45:M54" si="3">G45*(1+L45/100)</f>
        <v>0</v>
      </c>
      <c r="N45" s="190">
        <v>2.4000000000000001E-4</v>
      </c>
      <c r="O45" s="190">
        <f t="shared" ref="O45:O54" si="4">ROUND(E45*N45,2)</f>
        <v>0</v>
      </c>
      <c r="P45" s="190">
        <v>0</v>
      </c>
      <c r="Q45" s="190">
        <f t="shared" ref="Q45:Q54" si="5">ROUND(E45*P45,2)</f>
        <v>0</v>
      </c>
      <c r="R45" s="190" t="s">
        <v>392</v>
      </c>
      <c r="S45" s="190" t="s">
        <v>436</v>
      </c>
      <c r="T45" s="191" t="s">
        <v>145</v>
      </c>
      <c r="U45" s="160">
        <v>0.22700000000000001</v>
      </c>
      <c r="V45" s="160">
        <f t="shared" ref="V45:V54" si="6">ROUND(E45*U45,2)</f>
        <v>0.91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85">
        <v>17</v>
      </c>
      <c r="B46" s="186" t="s">
        <v>437</v>
      </c>
      <c r="C46" s="194" t="s">
        <v>438</v>
      </c>
      <c r="D46" s="187" t="s">
        <v>143</v>
      </c>
      <c r="E46" s="188">
        <v>2</v>
      </c>
      <c r="F46" s="189"/>
      <c r="G46" s="190">
        <f t="shared" si="0"/>
        <v>0</v>
      </c>
      <c r="H46" s="189"/>
      <c r="I46" s="190">
        <f t="shared" si="1"/>
        <v>0</v>
      </c>
      <c r="J46" s="189"/>
      <c r="K46" s="190">
        <f t="shared" si="2"/>
        <v>0</v>
      </c>
      <c r="L46" s="190">
        <v>21</v>
      </c>
      <c r="M46" s="190">
        <f t="shared" si="3"/>
        <v>0</v>
      </c>
      <c r="N46" s="190">
        <v>4.0000000000000003E-5</v>
      </c>
      <c r="O46" s="190">
        <f t="shared" si="4"/>
        <v>0</v>
      </c>
      <c r="P46" s="190">
        <v>0</v>
      </c>
      <c r="Q46" s="190">
        <f t="shared" si="5"/>
        <v>0</v>
      </c>
      <c r="R46" s="190" t="s">
        <v>392</v>
      </c>
      <c r="S46" s="190" t="s">
        <v>144</v>
      </c>
      <c r="T46" s="191" t="s">
        <v>144</v>
      </c>
      <c r="U46" s="160">
        <v>0.12400000000000001</v>
      </c>
      <c r="V46" s="160">
        <f t="shared" si="6"/>
        <v>0.25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180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85">
        <v>18</v>
      </c>
      <c r="B47" s="186" t="s">
        <v>439</v>
      </c>
      <c r="C47" s="194" t="s">
        <v>440</v>
      </c>
      <c r="D47" s="187" t="s">
        <v>143</v>
      </c>
      <c r="E47" s="188">
        <v>2</v>
      </c>
      <c r="F47" s="189"/>
      <c r="G47" s="190">
        <f t="shared" si="0"/>
        <v>0</v>
      </c>
      <c r="H47" s="189"/>
      <c r="I47" s="190">
        <f t="shared" si="1"/>
        <v>0</v>
      </c>
      <c r="J47" s="189"/>
      <c r="K47" s="190">
        <f t="shared" si="2"/>
        <v>0</v>
      </c>
      <c r="L47" s="190">
        <v>21</v>
      </c>
      <c r="M47" s="190">
        <f t="shared" si="3"/>
        <v>0</v>
      </c>
      <c r="N47" s="190">
        <v>0</v>
      </c>
      <c r="O47" s="190">
        <f t="shared" si="4"/>
        <v>0</v>
      </c>
      <c r="P47" s="190">
        <v>1.5600000000000002E-3</v>
      </c>
      <c r="Q47" s="190">
        <f t="shared" si="5"/>
        <v>0</v>
      </c>
      <c r="R47" s="190" t="s">
        <v>392</v>
      </c>
      <c r="S47" s="190" t="s">
        <v>144</v>
      </c>
      <c r="T47" s="191" t="s">
        <v>144</v>
      </c>
      <c r="U47" s="160">
        <v>0.21700000000000003</v>
      </c>
      <c r="V47" s="160">
        <f t="shared" si="6"/>
        <v>0.43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180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85">
        <v>19</v>
      </c>
      <c r="B48" s="186" t="s">
        <v>441</v>
      </c>
      <c r="C48" s="194" t="s">
        <v>442</v>
      </c>
      <c r="D48" s="187" t="s">
        <v>204</v>
      </c>
      <c r="E48" s="188">
        <v>1</v>
      </c>
      <c r="F48" s="189"/>
      <c r="G48" s="190">
        <f t="shared" si="0"/>
        <v>0</v>
      </c>
      <c r="H48" s="189"/>
      <c r="I48" s="190">
        <f t="shared" si="1"/>
        <v>0</v>
      </c>
      <c r="J48" s="189"/>
      <c r="K48" s="190">
        <f t="shared" si="2"/>
        <v>0</v>
      </c>
      <c r="L48" s="190">
        <v>21</v>
      </c>
      <c r="M48" s="190">
        <f t="shared" si="3"/>
        <v>0</v>
      </c>
      <c r="N48" s="190">
        <v>4.0000000000000003E-5</v>
      </c>
      <c r="O48" s="190">
        <f t="shared" si="4"/>
        <v>0</v>
      </c>
      <c r="P48" s="190">
        <v>0</v>
      </c>
      <c r="Q48" s="190">
        <f t="shared" si="5"/>
        <v>0</v>
      </c>
      <c r="R48" s="190" t="s">
        <v>392</v>
      </c>
      <c r="S48" s="190" t="s">
        <v>144</v>
      </c>
      <c r="T48" s="191" t="s">
        <v>144</v>
      </c>
      <c r="U48" s="160">
        <v>0.44500000000000001</v>
      </c>
      <c r="V48" s="160">
        <f t="shared" si="6"/>
        <v>0.45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180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85">
        <v>20</v>
      </c>
      <c r="B49" s="186" t="s">
        <v>443</v>
      </c>
      <c r="C49" s="194" t="s">
        <v>444</v>
      </c>
      <c r="D49" s="187" t="s">
        <v>204</v>
      </c>
      <c r="E49" s="188">
        <v>3</v>
      </c>
      <c r="F49" s="189"/>
      <c r="G49" s="190">
        <f t="shared" si="0"/>
        <v>0</v>
      </c>
      <c r="H49" s="189"/>
      <c r="I49" s="190">
        <f t="shared" si="1"/>
        <v>0</v>
      </c>
      <c r="J49" s="189"/>
      <c r="K49" s="190">
        <f t="shared" si="2"/>
        <v>0</v>
      </c>
      <c r="L49" s="190">
        <v>21</v>
      </c>
      <c r="M49" s="190">
        <f t="shared" si="3"/>
        <v>0</v>
      </c>
      <c r="N49" s="190">
        <v>4.1000000000000005E-4</v>
      </c>
      <c r="O49" s="190">
        <f t="shared" si="4"/>
        <v>0</v>
      </c>
      <c r="P49" s="190">
        <v>0</v>
      </c>
      <c r="Q49" s="190">
        <f t="shared" si="5"/>
        <v>0</v>
      </c>
      <c r="R49" s="190" t="s">
        <v>392</v>
      </c>
      <c r="S49" s="190" t="s">
        <v>144</v>
      </c>
      <c r="T49" s="191" t="s">
        <v>144</v>
      </c>
      <c r="U49" s="160">
        <v>0.24600000000000002</v>
      </c>
      <c r="V49" s="160">
        <f t="shared" si="6"/>
        <v>0.74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180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85">
        <v>21</v>
      </c>
      <c r="B50" s="186" t="s">
        <v>445</v>
      </c>
      <c r="C50" s="194" t="s">
        <v>446</v>
      </c>
      <c r="D50" s="187" t="s">
        <v>204</v>
      </c>
      <c r="E50" s="188">
        <v>2</v>
      </c>
      <c r="F50" s="189"/>
      <c r="G50" s="190">
        <f t="shared" si="0"/>
        <v>0</v>
      </c>
      <c r="H50" s="189"/>
      <c r="I50" s="190">
        <f t="shared" si="1"/>
        <v>0</v>
      </c>
      <c r="J50" s="189"/>
      <c r="K50" s="190">
        <f t="shared" si="2"/>
        <v>0</v>
      </c>
      <c r="L50" s="190">
        <v>21</v>
      </c>
      <c r="M50" s="190">
        <f t="shared" si="3"/>
        <v>0</v>
      </c>
      <c r="N50" s="190">
        <v>0</v>
      </c>
      <c r="O50" s="190">
        <f t="shared" si="4"/>
        <v>0</v>
      </c>
      <c r="P50" s="190">
        <v>8.5000000000000006E-4</v>
      </c>
      <c r="Q50" s="190">
        <f t="shared" si="5"/>
        <v>0</v>
      </c>
      <c r="R50" s="190" t="s">
        <v>392</v>
      </c>
      <c r="S50" s="190" t="s">
        <v>144</v>
      </c>
      <c r="T50" s="191" t="s">
        <v>144</v>
      </c>
      <c r="U50" s="160">
        <v>3.8000000000000006E-2</v>
      </c>
      <c r="V50" s="160">
        <f t="shared" si="6"/>
        <v>0.08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85">
        <v>22</v>
      </c>
      <c r="B51" s="186" t="s">
        <v>447</v>
      </c>
      <c r="C51" s="194" t="s">
        <v>448</v>
      </c>
      <c r="D51" s="187" t="s">
        <v>449</v>
      </c>
      <c r="E51" s="188">
        <v>1</v>
      </c>
      <c r="F51" s="189"/>
      <c r="G51" s="190">
        <f t="shared" si="0"/>
        <v>0</v>
      </c>
      <c r="H51" s="189"/>
      <c r="I51" s="190">
        <f t="shared" si="1"/>
        <v>0</v>
      </c>
      <c r="J51" s="189"/>
      <c r="K51" s="190">
        <f t="shared" si="2"/>
        <v>0</v>
      </c>
      <c r="L51" s="190">
        <v>21</v>
      </c>
      <c r="M51" s="190">
        <f t="shared" si="3"/>
        <v>0</v>
      </c>
      <c r="N51" s="190">
        <v>0</v>
      </c>
      <c r="O51" s="190">
        <f t="shared" si="4"/>
        <v>0</v>
      </c>
      <c r="P51" s="190">
        <v>0</v>
      </c>
      <c r="Q51" s="190">
        <f t="shared" si="5"/>
        <v>0</v>
      </c>
      <c r="R51" s="190"/>
      <c r="S51" s="190" t="s">
        <v>229</v>
      </c>
      <c r="T51" s="191" t="s">
        <v>145</v>
      </c>
      <c r="U51" s="160">
        <v>0</v>
      </c>
      <c r="V51" s="160">
        <f t="shared" si="6"/>
        <v>0</v>
      </c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180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85">
        <v>23</v>
      </c>
      <c r="B52" s="186" t="s">
        <v>450</v>
      </c>
      <c r="C52" s="194" t="s">
        <v>451</v>
      </c>
      <c r="D52" s="187" t="s">
        <v>449</v>
      </c>
      <c r="E52" s="188">
        <v>1</v>
      </c>
      <c r="F52" s="189"/>
      <c r="G52" s="190">
        <f t="shared" si="0"/>
        <v>0</v>
      </c>
      <c r="H52" s="189"/>
      <c r="I52" s="190">
        <f t="shared" si="1"/>
        <v>0</v>
      </c>
      <c r="J52" s="189"/>
      <c r="K52" s="190">
        <f t="shared" si="2"/>
        <v>0</v>
      </c>
      <c r="L52" s="190">
        <v>21</v>
      </c>
      <c r="M52" s="190">
        <f t="shared" si="3"/>
        <v>0</v>
      </c>
      <c r="N52" s="190">
        <v>0</v>
      </c>
      <c r="O52" s="190">
        <f t="shared" si="4"/>
        <v>0</v>
      </c>
      <c r="P52" s="190">
        <v>0</v>
      </c>
      <c r="Q52" s="190">
        <f t="shared" si="5"/>
        <v>0</v>
      </c>
      <c r="R52" s="190"/>
      <c r="S52" s="190" t="s">
        <v>229</v>
      </c>
      <c r="T52" s="191" t="s">
        <v>145</v>
      </c>
      <c r="U52" s="160">
        <v>0</v>
      </c>
      <c r="V52" s="160">
        <f t="shared" si="6"/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180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85">
        <v>24</v>
      </c>
      <c r="B53" s="186" t="s">
        <v>452</v>
      </c>
      <c r="C53" s="194" t="s">
        <v>453</v>
      </c>
      <c r="D53" s="187" t="s">
        <v>449</v>
      </c>
      <c r="E53" s="188">
        <v>2</v>
      </c>
      <c r="F53" s="189"/>
      <c r="G53" s="190">
        <f t="shared" si="0"/>
        <v>0</v>
      </c>
      <c r="H53" s="189"/>
      <c r="I53" s="190">
        <f t="shared" si="1"/>
        <v>0</v>
      </c>
      <c r="J53" s="189"/>
      <c r="K53" s="190">
        <f t="shared" si="2"/>
        <v>0</v>
      </c>
      <c r="L53" s="190">
        <v>21</v>
      </c>
      <c r="M53" s="190">
        <f t="shared" si="3"/>
        <v>0</v>
      </c>
      <c r="N53" s="190">
        <v>0</v>
      </c>
      <c r="O53" s="190">
        <f t="shared" si="4"/>
        <v>0</v>
      </c>
      <c r="P53" s="190">
        <v>0</v>
      </c>
      <c r="Q53" s="190">
        <f t="shared" si="5"/>
        <v>0</v>
      </c>
      <c r="R53" s="190"/>
      <c r="S53" s="190" t="s">
        <v>229</v>
      </c>
      <c r="T53" s="191" t="s">
        <v>145</v>
      </c>
      <c r="U53" s="160">
        <v>0</v>
      </c>
      <c r="V53" s="160">
        <f t="shared" si="6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180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9">
        <v>25</v>
      </c>
      <c r="B54" s="170" t="s">
        <v>454</v>
      </c>
      <c r="C54" s="179" t="s">
        <v>455</v>
      </c>
      <c r="D54" s="171" t="s">
        <v>178</v>
      </c>
      <c r="E54" s="172">
        <v>6.5400000000000007E-3</v>
      </c>
      <c r="F54" s="173"/>
      <c r="G54" s="174">
        <f t="shared" si="0"/>
        <v>0</v>
      </c>
      <c r="H54" s="173"/>
      <c r="I54" s="174">
        <f t="shared" si="1"/>
        <v>0</v>
      </c>
      <c r="J54" s="173"/>
      <c r="K54" s="174">
        <f t="shared" si="2"/>
        <v>0</v>
      </c>
      <c r="L54" s="174">
        <v>21</v>
      </c>
      <c r="M54" s="174">
        <f t="shared" si="3"/>
        <v>0</v>
      </c>
      <c r="N54" s="174">
        <v>0</v>
      </c>
      <c r="O54" s="174">
        <f t="shared" si="4"/>
        <v>0</v>
      </c>
      <c r="P54" s="174">
        <v>0</v>
      </c>
      <c r="Q54" s="174">
        <f t="shared" si="5"/>
        <v>0</v>
      </c>
      <c r="R54" s="174" t="s">
        <v>392</v>
      </c>
      <c r="S54" s="174" t="s">
        <v>144</v>
      </c>
      <c r="T54" s="175" t="s">
        <v>144</v>
      </c>
      <c r="U54" s="160">
        <v>1.5730000000000002</v>
      </c>
      <c r="V54" s="160">
        <f t="shared" si="6"/>
        <v>0.01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272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256" t="s">
        <v>333</v>
      </c>
      <c r="D55" s="257"/>
      <c r="E55" s="257"/>
      <c r="F55" s="257"/>
      <c r="G55" s="257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182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93" t="s">
        <v>274</v>
      </c>
      <c r="D56" s="183"/>
      <c r="E56" s="184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184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3" t="s">
        <v>456</v>
      </c>
      <c r="D57" s="183"/>
      <c r="E57" s="184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184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3" t="s">
        <v>457</v>
      </c>
      <c r="D58" s="183"/>
      <c r="E58" s="184">
        <v>6.5400000000000007E-3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184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x14ac:dyDescent="0.2">
      <c r="A59" s="163" t="s">
        <v>139</v>
      </c>
      <c r="B59" s="164" t="s">
        <v>101</v>
      </c>
      <c r="C59" s="178" t="s">
        <v>102</v>
      </c>
      <c r="D59" s="165"/>
      <c r="E59" s="166"/>
      <c r="F59" s="167"/>
      <c r="G59" s="167">
        <f>SUMIF(AG60:AG60,"&lt;&gt;NOR",G60:G60)</f>
        <v>0</v>
      </c>
      <c r="H59" s="167"/>
      <c r="I59" s="167">
        <f>SUM(I60:I60)</f>
        <v>0</v>
      </c>
      <c r="J59" s="167"/>
      <c r="K59" s="167">
        <f>SUM(K60:K60)</f>
        <v>0</v>
      </c>
      <c r="L59" s="167"/>
      <c r="M59" s="167">
        <f>SUM(M60:M60)</f>
        <v>0</v>
      </c>
      <c r="N59" s="167"/>
      <c r="O59" s="167">
        <f>SUM(O60:O60)</f>
        <v>0</v>
      </c>
      <c r="P59" s="167"/>
      <c r="Q59" s="167">
        <f>SUM(Q60:Q60)</f>
        <v>0</v>
      </c>
      <c r="R59" s="167"/>
      <c r="S59" s="167"/>
      <c r="T59" s="168"/>
      <c r="U59" s="162"/>
      <c r="V59" s="162">
        <f>SUM(V60:V60)</f>
        <v>0</v>
      </c>
      <c r="W59" s="162"/>
      <c r="AG59" t="s">
        <v>140</v>
      </c>
    </row>
    <row r="60" spans="1:60" outlineLevel="1" x14ac:dyDescent="0.2">
      <c r="A60" s="169">
        <v>26</v>
      </c>
      <c r="B60" s="170" t="s">
        <v>101</v>
      </c>
      <c r="C60" s="179" t="s">
        <v>458</v>
      </c>
      <c r="D60" s="171" t="s">
        <v>228</v>
      </c>
      <c r="E60" s="172">
        <v>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4"/>
      <c r="S60" s="174" t="s">
        <v>229</v>
      </c>
      <c r="T60" s="175" t="s">
        <v>145</v>
      </c>
      <c r="U60" s="160">
        <v>0</v>
      </c>
      <c r="V60" s="160">
        <f>ROUND(E60*U60,2)</f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180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5"/>
      <c r="B61" s="6"/>
      <c r="C61" s="180"/>
      <c r="D61" s="8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AE61">
        <v>15</v>
      </c>
      <c r="AF61">
        <v>21</v>
      </c>
    </row>
    <row r="62" spans="1:60" x14ac:dyDescent="0.2">
      <c r="A62" s="153"/>
      <c r="B62" s="154" t="s">
        <v>29</v>
      </c>
      <c r="C62" s="181"/>
      <c r="D62" s="155"/>
      <c r="E62" s="156"/>
      <c r="F62" s="156"/>
      <c r="G62" s="177">
        <f>G8+G26+G41+G59</f>
        <v>0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AE62">
        <f>SUMIF(L7:L60,AE61,G7:G60)</f>
        <v>0</v>
      </c>
      <c r="AF62">
        <f>SUMIF(L7:L60,AF61,G7:G60)</f>
        <v>0</v>
      </c>
      <c r="AG62" t="s">
        <v>165</v>
      </c>
    </row>
    <row r="63" spans="1:60" x14ac:dyDescent="0.2">
      <c r="A63" s="253" t="s">
        <v>166</v>
      </c>
      <c r="B63" s="253"/>
      <c r="C63" s="180"/>
      <c r="D63" s="8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60" x14ac:dyDescent="0.2">
      <c r="A64" s="5"/>
      <c r="B64" s="6" t="s">
        <v>167</v>
      </c>
      <c r="C64" s="180" t="s">
        <v>168</v>
      </c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G64" t="s">
        <v>169</v>
      </c>
    </row>
    <row r="65" spans="1:33" x14ac:dyDescent="0.2">
      <c r="A65" s="5"/>
      <c r="B65" s="6" t="s">
        <v>170</v>
      </c>
      <c r="C65" s="180" t="s">
        <v>171</v>
      </c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G65" t="s">
        <v>172</v>
      </c>
    </row>
    <row r="66" spans="1:33" x14ac:dyDescent="0.2">
      <c r="A66" s="5"/>
      <c r="B66" s="6"/>
      <c r="C66" s="180" t="s">
        <v>173</v>
      </c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G66" t="s">
        <v>174</v>
      </c>
    </row>
    <row r="67" spans="1:33" x14ac:dyDescent="0.2">
      <c r="A67" s="5"/>
      <c r="B67" s="6"/>
      <c r="C67" s="180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C68" s="182"/>
      <c r="D68" s="141"/>
      <c r="AG68" t="s">
        <v>175</v>
      </c>
    </row>
    <row r="69" spans="1:33" x14ac:dyDescent="0.2">
      <c r="D69" s="141"/>
    </row>
    <row r="70" spans="1:33" x14ac:dyDescent="0.2">
      <c r="D70" s="141"/>
    </row>
    <row r="71" spans="1:33" x14ac:dyDescent="0.2">
      <c r="D71" s="141"/>
    </row>
    <row r="72" spans="1:33" x14ac:dyDescent="0.2">
      <c r="D72" s="141"/>
    </row>
    <row r="73" spans="1:33" x14ac:dyDescent="0.2">
      <c r="D73" s="141"/>
    </row>
    <row r="74" spans="1:33" x14ac:dyDescent="0.2">
      <c r="D74" s="141"/>
    </row>
    <row r="75" spans="1:33" x14ac:dyDescent="0.2">
      <c r="D75" s="141"/>
    </row>
    <row r="76" spans="1:33" x14ac:dyDescent="0.2">
      <c r="D76" s="141"/>
    </row>
    <row r="77" spans="1:33" x14ac:dyDescent="0.2">
      <c r="D77" s="141"/>
    </row>
    <row r="78" spans="1:33" x14ac:dyDescent="0.2">
      <c r="D78" s="141"/>
    </row>
    <row r="79" spans="1:33" x14ac:dyDescent="0.2">
      <c r="D79" s="141"/>
    </row>
    <row r="80" spans="1:33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86D9" sheet="1"/>
  <mergeCells count="19">
    <mergeCell ref="A63:B63"/>
    <mergeCell ref="C10:G10"/>
    <mergeCell ref="C12:G12"/>
    <mergeCell ref="C14:G14"/>
    <mergeCell ref="C15:G15"/>
    <mergeCell ref="C17:G17"/>
    <mergeCell ref="C37:G37"/>
    <mergeCell ref="C44:G44"/>
    <mergeCell ref="C55:G55"/>
    <mergeCell ref="C18:G18"/>
    <mergeCell ref="C20:G20"/>
    <mergeCell ref="C22:G22"/>
    <mergeCell ref="C29:G29"/>
    <mergeCell ref="C32:G32"/>
    <mergeCell ref="C34:G34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2" activePane="bottomLeft" state="frozen"/>
      <selection pane="bottomLeft" activeCell="Z57" sqref="Z57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114</v>
      </c>
      <c r="B1" s="246"/>
      <c r="C1" s="246"/>
      <c r="D1" s="246"/>
      <c r="E1" s="246"/>
      <c r="F1" s="246"/>
      <c r="G1" s="246"/>
      <c r="AG1" t="s">
        <v>115</v>
      </c>
    </row>
    <row r="2" spans="1:60" ht="24.95" customHeight="1" x14ac:dyDescent="0.2">
      <c r="A2" s="142" t="s">
        <v>7</v>
      </c>
      <c r="B2" s="72" t="s">
        <v>43</v>
      </c>
      <c r="C2" s="247" t="s">
        <v>44</v>
      </c>
      <c r="D2" s="248"/>
      <c r="E2" s="248"/>
      <c r="F2" s="248"/>
      <c r="G2" s="249"/>
      <c r="AG2" t="s">
        <v>116</v>
      </c>
    </row>
    <row r="3" spans="1:60" ht="24.95" customHeight="1" x14ac:dyDescent="0.2">
      <c r="A3" s="142" t="s">
        <v>8</v>
      </c>
      <c r="B3" s="72" t="s">
        <v>53</v>
      </c>
      <c r="C3" s="247" t="s">
        <v>54</v>
      </c>
      <c r="D3" s="248"/>
      <c r="E3" s="248"/>
      <c r="F3" s="248"/>
      <c r="G3" s="249"/>
      <c r="AC3" s="89" t="s">
        <v>116</v>
      </c>
      <c r="AG3" t="s">
        <v>117</v>
      </c>
    </row>
    <row r="4" spans="1:60" ht="24.95" customHeight="1" x14ac:dyDescent="0.2">
      <c r="A4" s="143" t="s">
        <v>9</v>
      </c>
      <c r="B4" s="144" t="s">
        <v>61</v>
      </c>
      <c r="C4" s="250" t="s">
        <v>62</v>
      </c>
      <c r="D4" s="251"/>
      <c r="E4" s="251"/>
      <c r="F4" s="251"/>
      <c r="G4" s="252"/>
      <c r="AG4" t="s">
        <v>118</v>
      </c>
    </row>
    <row r="5" spans="1:60" x14ac:dyDescent="0.2">
      <c r="D5" s="141"/>
    </row>
    <row r="6" spans="1:60" ht="38.25" x14ac:dyDescent="0.2">
      <c r="A6" s="146" t="s">
        <v>119</v>
      </c>
      <c r="B6" s="148" t="s">
        <v>120</v>
      </c>
      <c r="C6" s="148" t="s">
        <v>121</v>
      </c>
      <c r="D6" s="147" t="s">
        <v>122</v>
      </c>
      <c r="E6" s="146" t="s">
        <v>123</v>
      </c>
      <c r="F6" s="145" t="s">
        <v>124</v>
      </c>
      <c r="G6" s="146" t="s">
        <v>29</v>
      </c>
      <c r="H6" s="149" t="s">
        <v>30</v>
      </c>
      <c r="I6" s="149" t="s">
        <v>125</v>
      </c>
      <c r="J6" s="149" t="s">
        <v>31</v>
      </c>
      <c r="K6" s="149" t="s">
        <v>126</v>
      </c>
      <c r="L6" s="149" t="s">
        <v>127</v>
      </c>
      <c r="M6" s="149" t="s">
        <v>128</v>
      </c>
      <c r="N6" s="149" t="s">
        <v>129</v>
      </c>
      <c r="O6" s="149" t="s">
        <v>130</v>
      </c>
      <c r="P6" s="149" t="s">
        <v>131</v>
      </c>
      <c r="Q6" s="149" t="s">
        <v>132</v>
      </c>
      <c r="R6" s="149" t="s">
        <v>133</v>
      </c>
      <c r="S6" s="149" t="s">
        <v>134</v>
      </c>
      <c r="T6" s="149" t="s">
        <v>135</v>
      </c>
      <c r="U6" s="149" t="s">
        <v>136</v>
      </c>
      <c r="V6" s="149" t="s">
        <v>137</v>
      </c>
      <c r="W6" s="149" t="s">
        <v>138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3" t="s">
        <v>139</v>
      </c>
      <c r="B8" s="164" t="s">
        <v>103</v>
      </c>
      <c r="C8" s="178" t="s">
        <v>104</v>
      </c>
      <c r="D8" s="165"/>
      <c r="E8" s="166"/>
      <c r="F8" s="167"/>
      <c r="G8" s="167">
        <f>SUMIF(AG9:AG50,"&lt;&gt;NOR",G9:G50)</f>
        <v>0</v>
      </c>
      <c r="H8" s="167"/>
      <c r="I8" s="167">
        <f>SUM(I9:I50)</f>
        <v>0</v>
      </c>
      <c r="J8" s="167"/>
      <c r="K8" s="167">
        <f>SUM(K9:K50)</f>
        <v>0</v>
      </c>
      <c r="L8" s="167"/>
      <c r="M8" s="167">
        <f>SUM(M9:M50)</f>
        <v>0</v>
      </c>
      <c r="N8" s="167"/>
      <c r="O8" s="167">
        <f>SUM(O9:O50)</f>
        <v>0</v>
      </c>
      <c r="P8" s="167"/>
      <c r="Q8" s="167">
        <f>SUM(Q9:Q50)</f>
        <v>0</v>
      </c>
      <c r="R8" s="167"/>
      <c r="S8" s="167"/>
      <c r="T8" s="168"/>
      <c r="U8" s="162"/>
      <c r="V8" s="162">
        <f>SUM(V9:V50)</f>
        <v>0</v>
      </c>
      <c r="W8" s="162"/>
      <c r="AG8" t="s">
        <v>140</v>
      </c>
    </row>
    <row r="9" spans="1:60" outlineLevel="1" x14ac:dyDescent="0.2">
      <c r="A9" s="185">
        <v>1</v>
      </c>
      <c r="B9" s="186" t="s">
        <v>459</v>
      </c>
      <c r="C9" s="194" t="s">
        <v>460</v>
      </c>
      <c r="D9" s="187" t="s">
        <v>449</v>
      </c>
      <c r="E9" s="188">
        <v>5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21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229</v>
      </c>
      <c r="T9" s="191" t="s">
        <v>145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180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69">
        <v>2</v>
      </c>
      <c r="B10" s="170" t="s">
        <v>461</v>
      </c>
      <c r="C10" s="179" t="s">
        <v>462</v>
      </c>
      <c r="D10" s="171" t="s">
        <v>193</v>
      </c>
      <c r="E10" s="172">
        <v>126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74">
        <v>0</v>
      </c>
      <c r="O10" s="174">
        <f>ROUND(E10*N10,2)</f>
        <v>0</v>
      </c>
      <c r="P10" s="174">
        <v>0</v>
      </c>
      <c r="Q10" s="174">
        <f>ROUND(E10*P10,2)</f>
        <v>0</v>
      </c>
      <c r="R10" s="174"/>
      <c r="S10" s="174" t="s">
        <v>229</v>
      </c>
      <c r="T10" s="175" t="s">
        <v>145</v>
      </c>
      <c r="U10" s="160">
        <v>0</v>
      </c>
      <c r="V10" s="160">
        <f>ROUND(E10*U10,2)</f>
        <v>0</v>
      </c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180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463</v>
      </c>
      <c r="D11" s="183"/>
      <c r="E11" s="184">
        <v>126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184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3</v>
      </c>
      <c r="B12" s="170" t="s">
        <v>464</v>
      </c>
      <c r="C12" s="179" t="s">
        <v>465</v>
      </c>
      <c r="D12" s="171" t="s">
        <v>449</v>
      </c>
      <c r="E12" s="172">
        <v>51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/>
      <c r="S12" s="174" t="s">
        <v>229</v>
      </c>
      <c r="T12" s="175" t="s">
        <v>145</v>
      </c>
      <c r="U12" s="160">
        <v>0</v>
      </c>
      <c r="V12" s="160">
        <f>ROUND(E12*U12,2)</f>
        <v>0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180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3" t="s">
        <v>466</v>
      </c>
      <c r="D13" s="183"/>
      <c r="E13" s="184">
        <v>51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184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85">
        <v>4</v>
      </c>
      <c r="B14" s="186" t="s">
        <v>467</v>
      </c>
      <c r="C14" s="194" t="s">
        <v>468</v>
      </c>
      <c r="D14" s="187" t="s">
        <v>449</v>
      </c>
      <c r="E14" s="188">
        <v>3</v>
      </c>
      <c r="F14" s="189"/>
      <c r="G14" s="190">
        <f t="shared" ref="G14:G50" si="0">ROUND(E14*F14,2)</f>
        <v>0</v>
      </c>
      <c r="H14" s="189"/>
      <c r="I14" s="190">
        <f t="shared" ref="I14:I50" si="1">ROUND(E14*H14,2)</f>
        <v>0</v>
      </c>
      <c r="J14" s="189"/>
      <c r="K14" s="190">
        <f t="shared" ref="K14:K50" si="2">ROUND(E14*J14,2)</f>
        <v>0</v>
      </c>
      <c r="L14" s="190">
        <v>21</v>
      </c>
      <c r="M14" s="190">
        <f t="shared" ref="M14:M50" si="3">G14*(1+L14/100)</f>
        <v>0</v>
      </c>
      <c r="N14" s="190">
        <v>0</v>
      </c>
      <c r="O14" s="190">
        <f t="shared" ref="O14:O50" si="4">ROUND(E14*N14,2)</f>
        <v>0</v>
      </c>
      <c r="P14" s="190">
        <v>0</v>
      </c>
      <c r="Q14" s="190">
        <f t="shared" ref="Q14:Q50" si="5">ROUND(E14*P14,2)</f>
        <v>0</v>
      </c>
      <c r="R14" s="190"/>
      <c r="S14" s="190" t="s">
        <v>229</v>
      </c>
      <c r="T14" s="191" t="s">
        <v>145</v>
      </c>
      <c r="U14" s="160">
        <v>0</v>
      </c>
      <c r="V14" s="160">
        <f t="shared" ref="V14:V50" si="6">ROUND(E14*U14,2)</f>
        <v>0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180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85">
        <v>5</v>
      </c>
      <c r="B15" s="186" t="s">
        <v>469</v>
      </c>
      <c r="C15" s="194" t="s">
        <v>470</v>
      </c>
      <c r="D15" s="187" t="s">
        <v>449</v>
      </c>
      <c r="E15" s="188">
        <v>51</v>
      </c>
      <c r="F15" s="189"/>
      <c r="G15" s="190">
        <f t="shared" si="0"/>
        <v>0</v>
      </c>
      <c r="H15" s="189"/>
      <c r="I15" s="190">
        <f t="shared" si="1"/>
        <v>0</v>
      </c>
      <c r="J15" s="189"/>
      <c r="K15" s="190">
        <f t="shared" si="2"/>
        <v>0</v>
      </c>
      <c r="L15" s="190">
        <v>21</v>
      </c>
      <c r="M15" s="190">
        <f t="shared" si="3"/>
        <v>0</v>
      </c>
      <c r="N15" s="190">
        <v>0</v>
      </c>
      <c r="O15" s="190">
        <f t="shared" si="4"/>
        <v>0</v>
      </c>
      <c r="P15" s="190">
        <v>0</v>
      </c>
      <c r="Q15" s="190">
        <f t="shared" si="5"/>
        <v>0</v>
      </c>
      <c r="R15" s="190"/>
      <c r="S15" s="190" t="s">
        <v>229</v>
      </c>
      <c r="T15" s="191" t="s">
        <v>145</v>
      </c>
      <c r="U15" s="160">
        <v>0</v>
      </c>
      <c r="V15" s="160">
        <f t="shared" si="6"/>
        <v>0</v>
      </c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180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85">
        <v>6</v>
      </c>
      <c r="B16" s="186" t="s">
        <v>471</v>
      </c>
      <c r="C16" s="194" t="s">
        <v>472</v>
      </c>
      <c r="D16" s="187" t="s">
        <v>449</v>
      </c>
      <c r="E16" s="188">
        <v>1</v>
      </c>
      <c r="F16" s="189"/>
      <c r="G16" s="190">
        <f t="shared" si="0"/>
        <v>0</v>
      </c>
      <c r="H16" s="189"/>
      <c r="I16" s="190">
        <f t="shared" si="1"/>
        <v>0</v>
      </c>
      <c r="J16" s="189"/>
      <c r="K16" s="190">
        <f t="shared" si="2"/>
        <v>0</v>
      </c>
      <c r="L16" s="190">
        <v>21</v>
      </c>
      <c r="M16" s="190">
        <f t="shared" si="3"/>
        <v>0</v>
      </c>
      <c r="N16" s="190">
        <v>0</v>
      </c>
      <c r="O16" s="190">
        <f t="shared" si="4"/>
        <v>0</v>
      </c>
      <c r="P16" s="190">
        <v>0</v>
      </c>
      <c r="Q16" s="190">
        <f t="shared" si="5"/>
        <v>0</v>
      </c>
      <c r="R16" s="190"/>
      <c r="S16" s="190" t="s">
        <v>229</v>
      </c>
      <c r="T16" s="191" t="s">
        <v>145</v>
      </c>
      <c r="U16" s="160">
        <v>0</v>
      </c>
      <c r="V16" s="160">
        <f t="shared" si="6"/>
        <v>0</v>
      </c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180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85">
        <v>7</v>
      </c>
      <c r="B17" s="186" t="s">
        <v>473</v>
      </c>
      <c r="C17" s="194" t="s">
        <v>474</v>
      </c>
      <c r="D17" s="187" t="s">
        <v>449</v>
      </c>
      <c r="E17" s="188">
        <v>4</v>
      </c>
      <c r="F17" s="189"/>
      <c r="G17" s="190">
        <f t="shared" si="0"/>
        <v>0</v>
      </c>
      <c r="H17" s="189"/>
      <c r="I17" s="190">
        <f t="shared" si="1"/>
        <v>0</v>
      </c>
      <c r="J17" s="189"/>
      <c r="K17" s="190">
        <f t="shared" si="2"/>
        <v>0</v>
      </c>
      <c r="L17" s="190">
        <v>21</v>
      </c>
      <c r="M17" s="190">
        <f t="shared" si="3"/>
        <v>0</v>
      </c>
      <c r="N17" s="190">
        <v>0</v>
      </c>
      <c r="O17" s="190">
        <f t="shared" si="4"/>
        <v>0</v>
      </c>
      <c r="P17" s="190">
        <v>0</v>
      </c>
      <c r="Q17" s="190">
        <f t="shared" si="5"/>
        <v>0</v>
      </c>
      <c r="R17" s="190"/>
      <c r="S17" s="190" t="s">
        <v>229</v>
      </c>
      <c r="T17" s="191" t="s">
        <v>145</v>
      </c>
      <c r="U17" s="160">
        <v>0</v>
      </c>
      <c r="V17" s="160">
        <f t="shared" si="6"/>
        <v>0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180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85">
        <v>8</v>
      </c>
      <c r="B18" s="186" t="s">
        <v>475</v>
      </c>
      <c r="C18" s="194" t="s">
        <v>476</v>
      </c>
      <c r="D18" s="187" t="s">
        <v>449</v>
      </c>
      <c r="E18" s="188">
        <v>1</v>
      </c>
      <c r="F18" s="189"/>
      <c r="G18" s="190">
        <f t="shared" si="0"/>
        <v>0</v>
      </c>
      <c r="H18" s="189"/>
      <c r="I18" s="190">
        <f t="shared" si="1"/>
        <v>0</v>
      </c>
      <c r="J18" s="189"/>
      <c r="K18" s="190">
        <f t="shared" si="2"/>
        <v>0</v>
      </c>
      <c r="L18" s="190">
        <v>21</v>
      </c>
      <c r="M18" s="190">
        <f t="shared" si="3"/>
        <v>0</v>
      </c>
      <c r="N18" s="190">
        <v>0</v>
      </c>
      <c r="O18" s="190">
        <f t="shared" si="4"/>
        <v>0</v>
      </c>
      <c r="P18" s="190">
        <v>0</v>
      </c>
      <c r="Q18" s="190">
        <f t="shared" si="5"/>
        <v>0</v>
      </c>
      <c r="R18" s="190"/>
      <c r="S18" s="190" t="s">
        <v>229</v>
      </c>
      <c r="T18" s="191" t="s">
        <v>145</v>
      </c>
      <c r="U18" s="160">
        <v>0</v>
      </c>
      <c r="V18" s="160">
        <f t="shared" si="6"/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180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85">
        <v>9</v>
      </c>
      <c r="B19" s="186" t="s">
        <v>477</v>
      </c>
      <c r="C19" s="194" t="s">
        <v>478</v>
      </c>
      <c r="D19" s="187" t="s">
        <v>449</v>
      </c>
      <c r="E19" s="188">
        <v>23</v>
      </c>
      <c r="F19" s="189"/>
      <c r="G19" s="190">
        <f t="shared" si="0"/>
        <v>0</v>
      </c>
      <c r="H19" s="189"/>
      <c r="I19" s="190">
        <f t="shared" si="1"/>
        <v>0</v>
      </c>
      <c r="J19" s="189"/>
      <c r="K19" s="190">
        <f t="shared" si="2"/>
        <v>0</v>
      </c>
      <c r="L19" s="190">
        <v>21</v>
      </c>
      <c r="M19" s="190">
        <f t="shared" si="3"/>
        <v>0</v>
      </c>
      <c r="N19" s="190">
        <v>0</v>
      </c>
      <c r="O19" s="190">
        <f t="shared" si="4"/>
        <v>0</v>
      </c>
      <c r="P19" s="190">
        <v>0</v>
      </c>
      <c r="Q19" s="190">
        <f t="shared" si="5"/>
        <v>0</v>
      </c>
      <c r="R19" s="190"/>
      <c r="S19" s="190" t="s">
        <v>229</v>
      </c>
      <c r="T19" s="191" t="s">
        <v>145</v>
      </c>
      <c r="U19" s="160">
        <v>0</v>
      </c>
      <c r="V19" s="160">
        <f t="shared" si="6"/>
        <v>0</v>
      </c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180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85">
        <v>10</v>
      </c>
      <c r="B20" s="186" t="s">
        <v>479</v>
      </c>
      <c r="C20" s="194" t="s">
        <v>480</v>
      </c>
      <c r="D20" s="187" t="s">
        <v>449</v>
      </c>
      <c r="E20" s="188">
        <v>2</v>
      </c>
      <c r="F20" s="189"/>
      <c r="G20" s="190">
        <f t="shared" si="0"/>
        <v>0</v>
      </c>
      <c r="H20" s="189"/>
      <c r="I20" s="190">
        <f t="shared" si="1"/>
        <v>0</v>
      </c>
      <c r="J20" s="189"/>
      <c r="K20" s="190">
        <f t="shared" si="2"/>
        <v>0</v>
      </c>
      <c r="L20" s="190">
        <v>21</v>
      </c>
      <c r="M20" s="190">
        <f t="shared" si="3"/>
        <v>0</v>
      </c>
      <c r="N20" s="190">
        <v>0</v>
      </c>
      <c r="O20" s="190">
        <f t="shared" si="4"/>
        <v>0</v>
      </c>
      <c r="P20" s="190">
        <v>0</v>
      </c>
      <c r="Q20" s="190">
        <f t="shared" si="5"/>
        <v>0</v>
      </c>
      <c r="R20" s="190"/>
      <c r="S20" s="190" t="s">
        <v>229</v>
      </c>
      <c r="T20" s="191" t="s">
        <v>145</v>
      </c>
      <c r="U20" s="160">
        <v>0</v>
      </c>
      <c r="V20" s="160">
        <f t="shared" si="6"/>
        <v>0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180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85">
        <v>11</v>
      </c>
      <c r="B21" s="186" t="s">
        <v>481</v>
      </c>
      <c r="C21" s="194" t="s">
        <v>482</v>
      </c>
      <c r="D21" s="187" t="s">
        <v>193</v>
      </c>
      <c r="E21" s="188">
        <v>55</v>
      </c>
      <c r="F21" s="189"/>
      <c r="G21" s="190">
        <f t="shared" si="0"/>
        <v>0</v>
      </c>
      <c r="H21" s="189"/>
      <c r="I21" s="190">
        <f t="shared" si="1"/>
        <v>0</v>
      </c>
      <c r="J21" s="189"/>
      <c r="K21" s="190">
        <f t="shared" si="2"/>
        <v>0</v>
      </c>
      <c r="L21" s="190">
        <v>21</v>
      </c>
      <c r="M21" s="190">
        <f t="shared" si="3"/>
        <v>0</v>
      </c>
      <c r="N21" s="190">
        <v>0</v>
      </c>
      <c r="O21" s="190">
        <f t="shared" si="4"/>
        <v>0</v>
      </c>
      <c r="P21" s="190">
        <v>0</v>
      </c>
      <c r="Q21" s="190">
        <f t="shared" si="5"/>
        <v>0</v>
      </c>
      <c r="R21" s="190"/>
      <c r="S21" s="190" t="s">
        <v>229</v>
      </c>
      <c r="T21" s="191" t="s">
        <v>145</v>
      </c>
      <c r="U21" s="160">
        <v>0</v>
      </c>
      <c r="V21" s="160">
        <f t="shared" si="6"/>
        <v>0</v>
      </c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180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85">
        <v>12</v>
      </c>
      <c r="B22" s="186" t="s">
        <v>483</v>
      </c>
      <c r="C22" s="194" t="s">
        <v>484</v>
      </c>
      <c r="D22" s="187" t="s">
        <v>193</v>
      </c>
      <c r="E22" s="188">
        <v>65</v>
      </c>
      <c r="F22" s="189"/>
      <c r="G22" s="190">
        <f t="shared" si="0"/>
        <v>0</v>
      </c>
      <c r="H22" s="189"/>
      <c r="I22" s="190">
        <f t="shared" si="1"/>
        <v>0</v>
      </c>
      <c r="J22" s="189"/>
      <c r="K22" s="190">
        <f t="shared" si="2"/>
        <v>0</v>
      </c>
      <c r="L22" s="190">
        <v>21</v>
      </c>
      <c r="M22" s="190">
        <f t="shared" si="3"/>
        <v>0</v>
      </c>
      <c r="N22" s="190">
        <v>0</v>
      </c>
      <c r="O22" s="190">
        <f t="shared" si="4"/>
        <v>0</v>
      </c>
      <c r="P22" s="190">
        <v>0</v>
      </c>
      <c r="Q22" s="190">
        <f t="shared" si="5"/>
        <v>0</v>
      </c>
      <c r="R22" s="190"/>
      <c r="S22" s="190" t="s">
        <v>229</v>
      </c>
      <c r="T22" s="191" t="s">
        <v>145</v>
      </c>
      <c r="U22" s="160">
        <v>0</v>
      </c>
      <c r="V22" s="160">
        <f t="shared" si="6"/>
        <v>0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180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85">
        <v>13</v>
      </c>
      <c r="B23" s="186" t="s">
        <v>485</v>
      </c>
      <c r="C23" s="194" t="s">
        <v>486</v>
      </c>
      <c r="D23" s="187" t="s">
        <v>193</v>
      </c>
      <c r="E23" s="188">
        <v>120</v>
      </c>
      <c r="F23" s="189"/>
      <c r="G23" s="190">
        <f t="shared" si="0"/>
        <v>0</v>
      </c>
      <c r="H23" s="189"/>
      <c r="I23" s="190">
        <f t="shared" si="1"/>
        <v>0</v>
      </c>
      <c r="J23" s="189"/>
      <c r="K23" s="190">
        <f t="shared" si="2"/>
        <v>0</v>
      </c>
      <c r="L23" s="190">
        <v>21</v>
      </c>
      <c r="M23" s="190">
        <f t="shared" si="3"/>
        <v>0</v>
      </c>
      <c r="N23" s="190">
        <v>0</v>
      </c>
      <c r="O23" s="190">
        <f t="shared" si="4"/>
        <v>0</v>
      </c>
      <c r="P23" s="190">
        <v>0</v>
      </c>
      <c r="Q23" s="190">
        <f t="shared" si="5"/>
        <v>0</v>
      </c>
      <c r="R23" s="190"/>
      <c r="S23" s="190" t="s">
        <v>229</v>
      </c>
      <c r="T23" s="191" t="s">
        <v>145</v>
      </c>
      <c r="U23" s="160">
        <v>0</v>
      </c>
      <c r="V23" s="160">
        <f t="shared" si="6"/>
        <v>0</v>
      </c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180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85">
        <v>14</v>
      </c>
      <c r="B24" s="186" t="s">
        <v>487</v>
      </c>
      <c r="C24" s="194" t="s">
        <v>488</v>
      </c>
      <c r="D24" s="187" t="s">
        <v>449</v>
      </c>
      <c r="E24" s="188">
        <v>3</v>
      </c>
      <c r="F24" s="189"/>
      <c r="G24" s="190">
        <f t="shared" si="0"/>
        <v>0</v>
      </c>
      <c r="H24" s="189"/>
      <c r="I24" s="190">
        <f t="shared" si="1"/>
        <v>0</v>
      </c>
      <c r="J24" s="189"/>
      <c r="K24" s="190">
        <f t="shared" si="2"/>
        <v>0</v>
      </c>
      <c r="L24" s="190">
        <v>21</v>
      </c>
      <c r="M24" s="190">
        <f t="shared" si="3"/>
        <v>0</v>
      </c>
      <c r="N24" s="190">
        <v>0</v>
      </c>
      <c r="O24" s="190">
        <f t="shared" si="4"/>
        <v>0</v>
      </c>
      <c r="P24" s="190">
        <v>0</v>
      </c>
      <c r="Q24" s="190">
        <f t="shared" si="5"/>
        <v>0</v>
      </c>
      <c r="R24" s="190"/>
      <c r="S24" s="190" t="s">
        <v>229</v>
      </c>
      <c r="T24" s="191" t="s">
        <v>145</v>
      </c>
      <c r="U24" s="160">
        <v>0</v>
      </c>
      <c r="V24" s="160">
        <f t="shared" si="6"/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180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85">
        <v>15</v>
      </c>
      <c r="B25" s="186" t="s">
        <v>489</v>
      </c>
      <c r="C25" s="194" t="s">
        <v>490</v>
      </c>
      <c r="D25" s="187" t="s">
        <v>449</v>
      </c>
      <c r="E25" s="188">
        <v>23</v>
      </c>
      <c r="F25" s="189"/>
      <c r="G25" s="190">
        <f t="shared" si="0"/>
        <v>0</v>
      </c>
      <c r="H25" s="189"/>
      <c r="I25" s="190">
        <f t="shared" si="1"/>
        <v>0</v>
      </c>
      <c r="J25" s="189"/>
      <c r="K25" s="190">
        <f t="shared" si="2"/>
        <v>0</v>
      </c>
      <c r="L25" s="190">
        <v>21</v>
      </c>
      <c r="M25" s="190">
        <f t="shared" si="3"/>
        <v>0</v>
      </c>
      <c r="N25" s="190">
        <v>0</v>
      </c>
      <c r="O25" s="190">
        <f t="shared" si="4"/>
        <v>0</v>
      </c>
      <c r="P25" s="190">
        <v>0</v>
      </c>
      <c r="Q25" s="190">
        <f t="shared" si="5"/>
        <v>0</v>
      </c>
      <c r="R25" s="190"/>
      <c r="S25" s="190" t="s">
        <v>229</v>
      </c>
      <c r="T25" s="191" t="s">
        <v>145</v>
      </c>
      <c r="U25" s="160">
        <v>0</v>
      </c>
      <c r="V25" s="160">
        <f t="shared" si="6"/>
        <v>0</v>
      </c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180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85">
        <v>16</v>
      </c>
      <c r="B26" s="186" t="s">
        <v>491</v>
      </c>
      <c r="C26" s="194" t="s">
        <v>492</v>
      </c>
      <c r="D26" s="187" t="s">
        <v>449</v>
      </c>
      <c r="E26" s="188">
        <v>5</v>
      </c>
      <c r="F26" s="189"/>
      <c r="G26" s="190">
        <f t="shared" si="0"/>
        <v>0</v>
      </c>
      <c r="H26" s="189"/>
      <c r="I26" s="190">
        <f t="shared" si="1"/>
        <v>0</v>
      </c>
      <c r="J26" s="189"/>
      <c r="K26" s="190">
        <f t="shared" si="2"/>
        <v>0</v>
      </c>
      <c r="L26" s="190">
        <v>21</v>
      </c>
      <c r="M26" s="190">
        <f t="shared" si="3"/>
        <v>0</v>
      </c>
      <c r="N26" s="190">
        <v>0</v>
      </c>
      <c r="O26" s="190">
        <f t="shared" si="4"/>
        <v>0</v>
      </c>
      <c r="P26" s="190">
        <v>0</v>
      </c>
      <c r="Q26" s="190">
        <f t="shared" si="5"/>
        <v>0</v>
      </c>
      <c r="R26" s="190"/>
      <c r="S26" s="190" t="s">
        <v>229</v>
      </c>
      <c r="T26" s="191" t="s">
        <v>145</v>
      </c>
      <c r="U26" s="160">
        <v>0</v>
      </c>
      <c r="V26" s="160">
        <f t="shared" si="6"/>
        <v>0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180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85">
        <v>17</v>
      </c>
      <c r="B27" s="186" t="s">
        <v>493</v>
      </c>
      <c r="C27" s="194" t="s">
        <v>494</v>
      </c>
      <c r="D27" s="187" t="s">
        <v>449</v>
      </c>
      <c r="E27" s="188">
        <v>5</v>
      </c>
      <c r="F27" s="189"/>
      <c r="G27" s="190">
        <f t="shared" si="0"/>
        <v>0</v>
      </c>
      <c r="H27" s="189"/>
      <c r="I27" s="190">
        <f t="shared" si="1"/>
        <v>0</v>
      </c>
      <c r="J27" s="189"/>
      <c r="K27" s="190">
        <f t="shared" si="2"/>
        <v>0</v>
      </c>
      <c r="L27" s="190">
        <v>21</v>
      </c>
      <c r="M27" s="190">
        <f t="shared" si="3"/>
        <v>0</v>
      </c>
      <c r="N27" s="190">
        <v>0</v>
      </c>
      <c r="O27" s="190">
        <f t="shared" si="4"/>
        <v>0</v>
      </c>
      <c r="P27" s="190">
        <v>0</v>
      </c>
      <c r="Q27" s="190">
        <f t="shared" si="5"/>
        <v>0</v>
      </c>
      <c r="R27" s="190"/>
      <c r="S27" s="190" t="s">
        <v>229</v>
      </c>
      <c r="T27" s="191" t="s">
        <v>145</v>
      </c>
      <c r="U27" s="160">
        <v>0</v>
      </c>
      <c r="V27" s="160">
        <f t="shared" si="6"/>
        <v>0</v>
      </c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180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85">
        <v>18</v>
      </c>
      <c r="B28" s="186" t="s">
        <v>495</v>
      </c>
      <c r="C28" s="194" t="s">
        <v>496</v>
      </c>
      <c r="D28" s="187" t="s">
        <v>449</v>
      </c>
      <c r="E28" s="188">
        <v>3</v>
      </c>
      <c r="F28" s="189"/>
      <c r="G28" s="190">
        <f t="shared" si="0"/>
        <v>0</v>
      </c>
      <c r="H28" s="189"/>
      <c r="I28" s="190">
        <f t="shared" si="1"/>
        <v>0</v>
      </c>
      <c r="J28" s="189"/>
      <c r="K28" s="190">
        <f t="shared" si="2"/>
        <v>0</v>
      </c>
      <c r="L28" s="190">
        <v>21</v>
      </c>
      <c r="M28" s="190">
        <f t="shared" si="3"/>
        <v>0</v>
      </c>
      <c r="N28" s="190">
        <v>0</v>
      </c>
      <c r="O28" s="190">
        <f t="shared" si="4"/>
        <v>0</v>
      </c>
      <c r="P28" s="190">
        <v>0</v>
      </c>
      <c r="Q28" s="190">
        <f t="shared" si="5"/>
        <v>0</v>
      </c>
      <c r="R28" s="190"/>
      <c r="S28" s="190" t="s">
        <v>229</v>
      </c>
      <c r="T28" s="191" t="s">
        <v>145</v>
      </c>
      <c r="U28" s="160">
        <v>0</v>
      </c>
      <c r="V28" s="160">
        <f t="shared" si="6"/>
        <v>0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180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85">
        <v>19</v>
      </c>
      <c r="B29" s="186" t="s">
        <v>497</v>
      </c>
      <c r="C29" s="194" t="s">
        <v>498</v>
      </c>
      <c r="D29" s="187" t="s">
        <v>449</v>
      </c>
      <c r="E29" s="188">
        <v>1</v>
      </c>
      <c r="F29" s="189"/>
      <c r="G29" s="190">
        <f t="shared" si="0"/>
        <v>0</v>
      </c>
      <c r="H29" s="189"/>
      <c r="I29" s="190">
        <f t="shared" si="1"/>
        <v>0</v>
      </c>
      <c r="J29" s="189"/>
      <c r="K29" s="190">
        <f t="shared" si="2"/>
        <v>0</v>
      </c>
      <c r="L29" s="190">
        <v>21</v>
      </c>
      <c r="M29" s="190">
        <f t="shared" si="3"/>
        <v>0</v>
      </c>
      <c r="N29" s="190">
        <v>0</v>
      </c>
      <c r="O29" s="190">
        <f t="shared" si="4"/>
        <v>0</v>
      </c>
      <c r="P29" s="190">
        <v>0</v>
      </c>
      <c r="Q29" s="190">
        <f t="shared" si="5"/>
        <v>0</v>
      </c>
      <c r="R29" s="190"/>
      <c r="S29" s="190" t="s">
        <v>229</v>
      </c>
      <c r="T29" s="191" t="s">
        <v>145</v>
      </c>
      <c r="U29" s="160">
        <v>0</v>
      </c>
      <c r="V29" s="160">
        <f t="shared" si="6"/>
        <v>0</v>
      </c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180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85">
        <v>20</v>
      </c>
      <c r="B30" s="186" t="s">
        <v>499</v>
      </c>
      <c r="C30" s="194" t="s">
        <v>500</v>
      </c>
      <c r="D30" s="187" t="s">
        <v>449</v>
      </c>
      <c r="E30" s="188">
        <v>1</v>
      </c>
      <c r="F30" s="189"/>
      <c r="G30" s="190">
        <f t="shared" si="0"/>
        <v>0</v>
      </c>
      <c r="H30" s="189"/>
      <c r="I30" s="190">
        <f t="shared" si="1"/>
        <v>0</v>
      </c>
      <c r="J30" s="189"/>
      <c r="K30" s="190">
        <f t="shared" si="2"/>
        <v>0</v>
      </c>
      <c r="L30" s="190">
        <v>21</v>
      </c>
      <c r="M30" s="190">
        <f t="shared" si="3"/>
        <v>0</v>
      </c>
      <c r="N30" s="190">
        <v>0</v>
      </c>
      <c r="O30" s="190">
        <f t="shared" si="4"/>
        <v>0</v>
      </c>
      <c r="P30" s="190">
        <v>0</v>
      </c>
      <c r="Q30" s="190">
        <f t="shared" si="5"/>
        <v>0</v>
      </c>
      <c r="R30" s="190"/>
      <c r="S30" s="190" t="s">
        <v>229</v>
      </c>
      <c r="T30" s="191" t="s">
        <v>145</v>
      </c>
      <c r="U30" s="160">
        <v>0</v>
      </c>
      <c r="V30" s="160">
        <f t="shared" si="6"/>
        <v>0</v>
      </c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180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85">
        <v>21</v>
      </c>
      <c r="B31" s="186" t="s">
        <v>501</v>
      </c>
      <c r="C31" s="194" t="s">
        <v>502</v>
      </c>
      <c r="D31" s="187" t="s">
        <v>449</v>
      </c>
      <c r="E31" s="188">
        <v>3</v>
      </c>
      <c r="F31" s="189"/>
      <c r="G31" s="190">
        <f t="shared" si="0"/>
        <v>0</v>
      </c>
      <c r="H31" s="189"/>
      <c r="I31" s="190">
        <f t="shared" si="1"/>
        <v>0</v>
      </c>
      <c r="J31" s="189"/>
      <c r="K31" s="190">
        <f t="shared" si="2"/>
        <v>0</v>
      </c>
      <c r="L31" s="190">
        <v>21</v>
      </c>
      <c r="M31" s="190">
        <f t="shared" si="3"/>
        <v>0</v>
      </c>
      <c r="N31" s="190">
        <v>0</v>
      </c>
      <c r="O31" s="190">
        <f t="shared" si="4"/>
        <v>0</v>
      </c>
      <c r="P31" s="190">
        <v>0</v>
      </c>
      <c r="Q31" s="190">
        <f t="shared" si="5"/>
        <v>0</v>
      </c>
      <c r="R31" s="190"/>
      <c r="S31" s="190" t="s">
        <v>229</v>
      </c>
      <c r="T31" s="191" t="s">
        <v>145</v>
      </c>
      <c r="U31" s="160">
        <v>0</v>
      </c>
      <c r="V31" s="160">
        <f t="shared" si="6"/>
        <v>0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180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85">
        <v>22</v>
      </c>
      <c r="B32" s="186" t="s">
        <v>503</v>
      </c>
      <c r="C32" s="194" t="s">
        <v>504</v>
      </c>
      <c r="D32" s="187" t="s">
        <v>449</v>
      </c>
      <c r="E32" s="188">
        <v>3</v>
      </c>
      <c r="F32" s="189"/>
      <c r="G32" s="190">
        <f t="shared" si="0"/>
        <v>0</v>
      </c>
      <c r="H32" s="189"/>
      <c r="I32" s="190">
        <f t="shared" si="1"/>
        <v>0</v>
      </c>
      <c r="J32" s="189"/>
      <c r="K32" s="190">
        <f t="shared" si="2"/>
        <v>0</v>
      </c>
      <c r="L32" s="190">
        <v>21</v>
      </c>
      <c r="M32" s="190">
        <f t="shared" si="3"/>
        <v>0</v>
      </c>
      <c r="N32" s="190">
        <v>0</v>
      </c>
      <c r="O32" s="190">
        <f t="shared" si="4"/>
        <v>0</v>
      </c>
      <c r="P32" s="190">
        <v>0</v>
      </c>
      <c r="Q32" s="190">
        <f t="shared" si="5"/>
        <v>0</v>
      </c>
      <c r="R32" s="190"/>
      <c r="S32" s="190" t="s">
        <v>229</v>
      </c>
      <c r="T32" s="191" t="s">
        <v>145</v>
      </c>
      <c r="U32" s="160">
        <v>0</v>
      </c>
      <c r="V32" s="160">
        <f t="shared" si="6"/>
        <v>0</v>
      </c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180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85">
        <v>23</v>
      </c>
      <c r="B33" s="186" t="s">
        <v>505</v>
      </c>
      <c r="C33" s="194" t="s">
        <v>506</v>
      </c>
      <c r="D33" s="187" t="s">
        <v>507</v>
      </c>
      <c r="E33" s="188">
        <v>51</v>
      </c>
      <c r="F33" s="189"/>
      <c r="G33" s="190">
        <f t="shared" si="0"/>
        <v>0</v>
      </c>
      <c r="H33" s="189"/>
      <c r="I33" s="190">
        <f t="shared" si="1"/>
        <v>0</v>
      </c>
      <c r="J33" s="189"/>
      <c r="K33" s="190">
        <f t="shared" si="2"/>
        <v>0</v>
      </c>
      <c r="L33" s="190">
        <v>21</v>
      </c>
      <c r="M33" s="190">
        <f t="shared" si="3"/>
        <v>0</v>
      </c>
      <c r="N33" s="190">
        <v>0</v>
      </c>
      <c r="O33" s="190">
        <f t="shared" si="4"/>
        <v>0</v>
      </c>
      <c r="P33" s="190">
        <v>0</v>
      </c>
      <c r="Q33" s="190">
        <f t="shared" si="5"/>
        <v>0</v>
      </c>
      <c r="R33" s="190"/>
      <c r="S33" s="190" t="s">
        <v>229</v>
      </c>
      <c r="T33" s="191" t="s">
        <v>145</v>
      </c>
      <c r="U33" s="160">
        <v>0</v>
      </c>
      <c r="V33" s="160">
        <f t="shared" si="6"/>
        <v>0</v>
      </c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180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85">
        <v>24</v>
      </c>
      <c r="B34" s="186" t="s">
        <v>508</v>
      </c>
      <c r="C34" s="194" t="s">
        <v>509</v>
      </c>
      <c r="D34" s="187" t="s">
        <v>449</v>
      </c>
      <c r="E34" s="188">
        <v>6</v>
      </c>
      <c r="F34" s="189"/>
      <c r="G34" s="190">
        <f t="shared" si="0"/>
        <v>0</v>
      </c>
      <c r="H34" s="189"/>
      <c r="I34" s="190">
        <f t="shared" si="1"/>
        <v>0</v>
      </c>
      <c r="J34" s="189"/>
      <c r="K34" s="190">
        <f t="shared" si="2"/>
        <v>0</v>
      </c>
      <c r="L34" s="190">
        <v>21</v>
      </c>
      <c r="M34" s="190">
        <f t="shared" si="3"/>
        <v>0</v>
      </c>
      <c r="N34" s="190">
        <v>0</v>
      </c>
      <c r="O34" s="190">
        <f t="shared" si="4"/>
        <v>0</v>
      </c>
      <c r="P34" s="190">
        <v>0</v>
      </c>
      <c r="Q34" s="190">
        <f t="shared" si="5"/>
        <v>0</v>
      </c>
      <c r="R34" s="190"/>
      <c r="S34" s="190" t="s">
        <v>229</v>
      </c>
      <c r="T34" s="191" t="s">
        <v>145</v>
      </c>
      <c r="U34" s="160">
        <v>0</v>
      </c>
      <c r="V34" s="160">
        <f t="shared" si="6"/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180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85">
        <v>25</v>
      </c>
      <c r="B35" s="186" t="s">
        <v>510</v>
      </c>
      <c r="C35" s="194" t="s">
        <v>511</v>
      </c>
      <c r="D35" s="187" t="s">
        <v>449</v>
      </c>
      <c r="E35" s="188">
        <v>25</v>
      </c>
      <c r="F35" s="189"/>
      <c r="G35" s="190">
        <f t="shared" si="0"/>
        <v>0</v>
      </c>
      <c r="H35" s="189"/>
      <c r="I35" s="190">
        <f t="shared" si="1"/>
        <v>0</v>
      </c>
      <c r="J35" s="189"/>
      <c r="K35" s="190">
        <f t="shared" si="2"/>
        <v>0</v>
      </c>
      <c r="L35" s="190">
        <v>21</v>
      </c>
      <c r="M35" s="190">
        <f t="shared" si="3"/>
        <v>0</v>
      </c>
      <c r="N35" s="190">
        <v>0</v>
      </c>
      <c r="O35" s="190">
        <f t="shared" si="4"/>
        <v>0</v>
      </c>
      <c r="P35" s="190">
        <v>0</v>
      </c>
      <c r="Q35" s="190">
        <f t="shared" si="5"/>
        <v>0</v>
      </c>
      <c r="R35" s="190"/>
      <c r="S35" s="190" t="s">
        <v>229</v>
      </c>
      <c r="T35" s="191" t="s">
        <v>145</v>
      </c>
      <c r="U35" s="160">
        <v>0</v>
      </c>
      <c r="V35" s="160">
        <f t="shared" si="6"/>
        <v>0</v>
      </c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180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85">
        <v>26</v>
      </c>
      <c r="B36" s="186" t="s">
        <v>512</v>
      </c>
      <c r="C36" s="194" t="s">
        <v>513</v>
      </c>
      <c r="D36" s="187" t="s">
        <v>449</v>
      </c>
      <c r="E36" s="188">
        <v>5</v>
      </c>
      <c r="F36" s="189"/>
      <c r="G36" s="190">
        <f t="shared" si="0"/>
        <v>0</v>
      </c>
      <c r="H36" s="189"/>
      <c r="I36" s="190">
        <f t="shared" si="1"/>
        <v>0</v>
      </c>
      <c r="J36" s="189"/>
      <c r="K36" s="190">
        <f t="shared" si="2"/>
        <v>0</v>
      </c>
      <c r="L36" s="190">
        <v>21</v>
      </c>
      <c r="M36" s="190">
        <f t="shared" si="3"/>
        <v>0</v>
      </c>
      <c r="N36" s="190">
        <v>0</v>
      </c>
      <c r="O36" s="190">
        <f t="shared" si="4"/>
        <v>0</v>
      </c>
      <c r="P36" s="190">
        <v>0</v>
      </c>
      <c r="Q36" s="190">
        <f t="shared" si="5"/>
        <v>0</v>
      </c>
      <c r="R36" s="190"/>
      <c r="S36" s="190" t="s">
        <v>229</v>
      </c>
      <c r="T36" s="191" t="s">
        <v>145</v>
      </c>
      <c r="U36" s="160">
        <v>0</v>
      </c>
      <c r="V36" s="160">
        <f t="shared" si="6"/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180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85">
        <v>27</v>
      </c>
      <c r="B37" s="186" t="s">
        <v>514</v>
      </c>
      <c r="C37" s="194" t="s">
        <v>515</v>
      </c>
      <c r="D37" s="187" t="s">
        <v>449</v>
      </c>
      <c r="E37" s="188">
        <v>5</v>
      </c>
      <c r="F37" s="189"/>
      <c r="G37" s="190">
        <f t="shared" si="0"/>
        <v>0</v>
      </c>
      <c r="H37" s="189"/>
      <c r="I37" s="190">
        <f t="shared" si="1"/>
        <v>0</v>
      </c>
      <c r="J37" s="189"/>
      <c r="K37" s="190">
        <f t="shared" si="2"/>
        <v>0</v>
      </c>
      <c r="L37" s="190">
        <v>21</v>
      </c>
      <c r="M37" s="190">
        <f t="shared" si="3"/>
        <v>0</v>
      </c>
      <c r="N37" s="190">
        <v>0</v>
      </c>
      <c r="O37" s="190">
        <f t="shared" si="4"/>
        <v>0</v>
      </c>
      <c r="P37" s="190">
        <v>0</v>
      </c>
      <c r="Q37" s="190">
        <f t="shared" si="5"/>
        <v>0</v>
      </c>
      <c r="R37" s="190"/>
      <c r="S37" s="190" t="s">
        <v>229</v>
      </c>
      <c r="T37" s="191" t="s">
        <v>145</v>
      </c>
      <c r="U37" s="160">
        <v>0</v>
      </c>
      <c r="V37" s="160">
        <f t="shared" si="6"/>
        <v>0</v>
      </c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180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85">
        <v>28</v>
      </c>
      <c r="B38" s="186" t="s">
        <v>516</v>
      </c>
      <c r="C38" s="194" t="s">
        <v>517</v>
      </c>
      <c r="D38" s="187" t="s">
        <v>449</v>
      </c>
      <c r="E38" s="188">
        <v>23</v>
      </c>
      <c r="F38" s="189"/>
      <c r="G38" s="190">
        <f t="shared" si="0"/>
        <v>0</v>
      </c>
      <c r="H38" s="189"/>
      <c r="I38" s="190">
        <f t="shared" si="1"/>
        <v>0</v>
      </c>
      <c r="J38" s="189"/>
      <c r="K38" s="190">
        <f t="shared" si="2"/>
        <v>0</v>
      </c>
      <c r="L38" s="190">
        <v>21</v>
      </c>
      <c r="M38" s="190">
        <f t="shared" si="3"/>
        <v>0</v>
      </c>
      <c r="N38" s="190">
        <v>0</v>
      </c>
      <c r="O38" s="190">
        <f t="shared" si="4"/>
        <v>0</v>
      </c>
      <c r="P38" s="190">
        <v>0</v>
      </c>
      <c r="Q38" s="190">
        <f t="shared" si="5"/>
        <v>0</v>
      </c>
      <c r="R38" s="190"/>
      <c r="S38" s="190" t="s">
        <v>229</v>
      </c>
      <c r="T38" s="191" t="s">
        <v>145</v>
      </c>
      <c r="U38" s="160">
        <v>0</v>
      </c>
      <c r="V38" s="160">
        <f t="shared" si="6"/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180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85">
        <v>29</v>
      </c>
      <c r="B39" s="186" t="s">
        <v>518</v>
      </c>
      <c r="C39" s="194" t="s">
        <v>519</v>
      </c>
      <c r="D39" s="187" t="s">
        <v>449</v>
      </c>
      <c r="E39" s="188">
        <v>5</v>
      </c>
      <c r="F39" s="189"/>
      <c r="G39" s="190">
        <f t="shared" si="0"/>
        <v>0</v>
      </c>
      <c r="H39" s="189"/>
      <c r="I39" s="190">
        <f t="shared" si="1"/>
        <v>0</v>
      </c>
      <c r="J39" s="189"/>
      <c r="K39" s="190">
        <f t="shared" si="2"/>
        <v>0</v>
      </c>
      <c r="L39" s="190">
        <v>21</v>
      </c>
      <c r="M39" s="190">
        <f t="shared" si="3"/>
        <v>0</v>
      </c>
      <c r="N39" s="190">
        <v>0</v>
      </c>
      <c r="O39" s="190">
        <f t="shared" si="4"/>
        <v>0</v>
      </c>
      <c r="P39" s="190">
        <v>0</v>
      </c>
      <c r="Q39" s="190">
        <f t="shared" si="5"/>
        <v>0</v>
      </c>
      <c r="R39" s="190"/>
      <c r="S39" s="190" t="s">
        <v>229</v>
      </c>
      <c r="T39" s="191" t="s">
        <v>145</v>
      </c>
      <c r="U39" s="160">
        <v>0</v>
      </c>
      <c r="V39" s="160">
        <f t="shared" si="6"/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180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85">
        <v>30</v>
      </c>
      <c r="B40" s="186" t="s">
        <v>520</v>
      </c>
      <c r="C40" s="194" t="s">
        <v>521</v>
      </c>
      <c r="D40" s="187" t="s">
        <v>449</v>
      </c>
      <c r="E40" s="188">
        <v>1</v>
      </c>
      <c r="F40" s="189"/>
      <c r="G40" s="190">
        <f t="shared" si="0"/>
        <v>0</v>
      </c>
      <c r="H40" s="189"/>
      <c r="I40" s="190">
        <f t="shared" si="1"/>
        <v>0</v>
      </c>
      <c r="J40" s="189"/>
      <c r="K40" s="190">
        <f t="shared" si="2"/>
        <v>0</v>
      </c>
      <c r="L40" s="190">
        <v>21</v>
      </c>
      <c r="M40" s="190">
        <f t="shared" si="3"/>
        <v>0</v>
      </c>
      <c r="N40" s="190">
        <v>0</v>
      </c>
      <c r="O40" s="190">
        <f t="shared" si="4"/>
        <v>0</v>
      </c>
      <c r="P40" s="190">
        <v>0</v>
      </c>
      <c r="Q40" s="190">
        <f t="shared" si="5"/>
        <v>0</v>
      </c>
      <c r="R40" s="190"/>
      <c r="S40" s="190" t="s">
        <v>229</v>
      </c>
      <c r="T40" s="191" t="s">
        <v>145</v>
      </c>
      <c r="U40" s="160">
        <v>0</v>
      </c>
      <c r="V40" s="160">
        <f t="shared" si="6"/>
        <v>0</v>
      </c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180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85">
        <v>31</v>
      </c>
      <c r="B41" s="186" t="s">
        <v>522</v>
      </c>
      <c r="C41" s="194" t="s">
        <v>523</v>
      </c>
      <c r="D41" s="187" t="s">
        <v>449</v>
      </c>
      <c r="E41" s="188">
        <v>58</v>
      </c>
      <c r="F41" s="189"/>
      <c r="G41" s="190">
        <f t="shared" si="0"/>
        <v>0</v>
      </c>
      <c r="H41" s="189"/>
      <c r="I41" s="190">
        <f t="shared" si="1"/>
        <v>0</v>
      </c>
      <c r="J41" s="189"/>
      <c r="K41" s="190">
        <f t="shared" si="2"/>
        <v>0</v>
      </c>
      <c r="L41" s="190">
        <v>21</v>
      </c>
      <c r="M41" s="190">
        <f t="shared" si="3"/>
        <v>0</v>
      </c>
      <c r="N41" s="190">
        <v>0</v>
      </c>
      <c r="O41" s="190">
        <f t="shared" si="4"/>
        <v>0</v>
      </c>
      <c r="P41" s="190">
        <v>0</v>
      </c>
      <c r="Q41" s="190">
        <f t="shared" si="5"/>
        <v>0</v>
      </c>
      <c r="R41" s="190"/>
      <c r="S41" s="190" t="s">
        <v>229</v>
      </c>
      <c r="T41" s="191" t="s">
        <v>145</v>
      </c>
      <c r="U41" s="160">
        <v>0</v>
      </c>
      <c r="V41" s="160">
        <f t="shared" si="6"/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180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85">
        <v>32</v>
      </c>
      <c r="B42" s="186" t="s">
        <v>524</v>
      </c>
      <c r="C42" s="194" t="s">
        <v>525</v>
      </c>
      <c r="D42" s="187" t="s">
        <v>193</v>
      </c>
      <c r="E42" s="188">
        <v>280</v>
      </c>
      <c r="F42" s="189"/>
      <c r="G42" s="190">
        <f t="shared" si="0"/>
        <v>0</v>
      </c>
      <c r="H42" s="189"/>
      <c r="I42" s="190">
        <f t="shared" si="1"/>
        <v>0</v>
      </c>
      <c r="J42" s="189"/>
      <c r="K42" s="190">
        <f t="shared" si="2"/>
        <v>0</v>
      </c>
      <c r="L42" s="190">
        <v>21</v>
      </c>
      <c r="M42" s="190">
        <f t="shared" si="3"/>
        <v>0</v>
      </c>
      <c r="N42" s="190">
        <v>0</v>
      </c>
      <c r="O42" s="190">
        <f t="shared" si="4"/>
        <v>0</v>
      </c>
      <c r="P42" s="190">
        <v>0</v>
      </c>
      <c r="Q42" s="190">
        <f t="shared" si="5"/>
        <v>0</v>
      </c>
      <c r="R42" s="190"/>
      <c r="S42" s="190" t="s">
        <v>229</v>
      </c>
      <c r="T42" s="191" t="s">
        <v>145</v>
      </c>
      <c r="U42" s="160">
        <v>0</v>
      </c>
      <c r="V42" s="160">
        <f t="shared" si="6"/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180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85">
        <v>33</v>
      </c>
      <c r="B43" s="186" t="s">
        <v>526</v>
      </c>
      <c r="C43" s="194" t="s">
        <v>527</v>
      </c>
      <c r="D43" s="187" t="s">
        <v>449</v>
      </c>
      <c r="E43" s="188">
        <v>2</v>
      </c>
      <c r="F43" s="189"/>
      <c r="G43" s="190">
        <f t="shared" si="0"/>
        <v>0</v>
      </c>
      <c r="H43" s="189"/>
      <c r="I43" s="190">
        <f t="shared" si="1"/>
        <v>0</v>
      </c>
      <c r="J43" s="189"/>
      <c r="K43" s="190">
        <f t="shared" si="2"/>
        <v>0</v>
      </c>
      <c r="L43" s="190">
        <v>21</v>
      </c>
      <c r="M43" s="190">
        <f t="shared" si="3"/>
        <v>0</v>
      </c>
      <c r="N43" s="190">
        <v>0</v>
      </c>
      <c r="O43" s="190">
        <f t="shared" si="4"/>
        <v>0</v>
      </c>
      <c r="P43" s="190">
        <v>0</v>
      </c>
      <c r="Q43" s="190">
        <f t="shared" si="5"/>
        <v>0</v>
      </c>
      <c r="R43" s="190"/>
      <c r="S43" s="190" t="s">
        <v>229</v>
      </c>
      <c r="T43" s="191" t="s">
        <v>145</v>
      </c>
      <c r="U43" s="160">
        <v>0</v>
      </c>
      <c r="V43" s="160">
        <f t="shared" si="6"/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180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85">
        <v>34</v>
      </c>
      <c r="B44" s="186" t="s">
        <v>528</v>
      </c>
      <c r="C44" s="194" t="s">
        <v>529</v>
      </c>
      <c r="D44" s="187" t="s">
        <v>193</v>
      </c>
      <c r="E44" s="188">
        <v>10</v>
      </c>
      <c r="F44" s="189"/>
      <c r="G44" s="190">
        <f t="shared" si="0"/>
        <v>0</v>
      </c>
      <c r="H44" s="189"/>
      <c r="I44" s="190">
        <f t="shared" si="1"/>
        <v>0</v>
      </c>
      <c r="J44" s="189"/>
      <c r="K44" s="190">
        <f t="shared" si="2"/>
        <v>0</v>
      </c>
      <c r="L44" s="190">
        <v>21</v>
      </c>
      <c r="M44" s="190">
        <f t="shared" si="3"/>
        <v>0</v>
      </c>
      <c r="N44" s="190">
        <v>0</v>
      </c>
      <c r="O44" s="190">
        <f t="shared" si="4"/>
        <v>0</v>
      </c>
      <c r="P44" s="190">
        <v>0</v>
      </c>
      <c r="Q44" s="190">
        <f t="shared" si="5"/>
        <v>0</v>
      </c>
      <c r="R44" s="190"/>
      <c r="S44" s="190" t="s">
        <v>229</v>
      </c>
      <c r="T44" s="191" t="s">
        <v>145</v>
      </c>
      <c r="U44" s="160">
        <v>0</v>
      </c>
      <c r="V44" s="160">
        <f t="shared" si="6"/>
        <v>0</v>
      </c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180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85">
        <v>35</v>
      </c>
      <c r="B45" s="186" t="s">
        <v>530</v>
      </c>
      <c r="C45" s="194" t="s">
        <v>531</v>
      </c>
      <c r="D45" s="187" t="s">
        <v>193</v>
      </c>
      <c r="E45" s="188">
        <v>120</v>
      </c>
      <c r="F45" s="189"/>
      <c r="G45" s="190">
        <f t="shared" si="0"/>
        <v>0</v>
      </c>
      <c r="H45" s="189"/>
      <c r="I45" s="190">
        <f t="shared" si="1"/>
        <v>0</v>
      </c>
      <c r="J45" s="189"/>
      <c r="K45" s="190">
        <f t="shared" si="2"/>
        <v>0</v>
      </c>
      <c r="L45" s="190">
        <v>21</v>
      </c>
      <c r="M45" s="190">
        <f t="shared" si="3"/>
        <v>0</v>
      </c>
      <c r="N45" s="190">
        <v>0</v>
      </c>
      <c r="O45" s="190">
        <f t="shared" si="4"/>
        <v>0</v>
      </c>
      <c r="P45" s="190">
        <v>0</v>
      </c>
      <c r="Q45" s="190">
        <f t="shared" si="5"/>
        <v>0</v>
      </c>
      <c r="R45" s="190"/>
      <c r="S45" s="190" t="s">
        <v>229</v>
      </c>
      <c r="T45" s="191" t="s">
        <v>145</v>
      </c>
      <c r="U45" s="160">
        <v>0</v>
      </c>
      <c r="V45" s="160">
        <f t="shared" si="6"/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180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85">
        <v>36</v>
      </c>
      <c r="B46" s="186" t="s">
        <v>532</v>
      </c>
      <c r="C46" s="194" t="s">
        <v>533</v>
      </c>
      <c r="D46" s="187" t="s">
        <v>193</v>
      </c>
      <c r="E46" s="188">
        <v>65</v>
      </c>
      <c r="F46" s="189"/>
      <c r="G46" s="190">
        <f t="shared" si="0"/>
        <v>0</v>
      </c>
      <c r="H46" s="189"/>
      <c r="I46" s="190">
        <f t="shared" si="1"/>
        <v>0</v>
      </c>
      <c r="J46" s="189"/>
      <c r="K46" s="190">
        <f t="shared" si="2"/>
        <v>0</v>
      </c>
      <c r="L46" s="190">
        <v>21</v>
      </c>
      <c r="M46" s="190">
        <f t="shared" si="3"/>
        <v>0</v>
      </c>
      <c r="N46" s="190">
        <v>0</v>
      </c>
      <c r="O46" s="190">
        <f t="shared" si="4"/>
        <v>0</v>
      </c>
      <c r="P46" s="190">
        <v>0</v>
      </c>
      <c r="Q46" s="190">
        <f t="shared" si="5"/>
        <v>0</v>
      </c>
      <c r="R46" s="190"/>
      <c r="S46" s="190" t="s">
        <v>229</v>
      </c>
      <c r="T46" s="191" t="s">
        <v>145</v>
      </c>
      <c r="U46" s="160">
        <v>0</v>
      </c>
      <c r="V46" s="160">
        <f t="shared" si="6"/>
        <v>0</v>
      </c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180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85">
        <v>37</v>
      </c>
      <c r="B47" s="186" t="s">
        <v>534</v>
      </c>
      <c r="C47" s="194" t="s">
        <v>535</v>
      </c>
      <c r="D47" s="187" t="s">
        <v>449</v>
      </c>
      <c r="E47" s="188">
        <v>2</v>
      </c>
      <c r="F47" s="189"/>
      <c r="G47" s="190">
        <f t="shared" si="0"/>
        <v>0</v>
      </c>
      <c r="H47" s="189"/>
      <c r="I47" s="190">
        <f t="shared" si="1"/>
        <v>0</v>
      </c>
      <c r="J47" s="189"/>
      <c r="K47" s="190">
        <f t="shared" si="2"/>
        <v>0</v>
      </c>
      <c r="L47" s="190">
        <v>21</v>
      </c>
      <c r="M47" s="190">
        <f t="shared" si="3"/>
        <v>0</v>
      </c>
      <c r="N47" s="190">
        <v>0</v>
      </c>
      <c r="O47" s="190">
        <f t="shared" si="4"/>
        <v>0</v>
      </c>
      <c r="P47" s="190">
        <v>0</v>
      </c>
      <c r="Q47" s="190">
        <f t="shared" si="5"/>
        <v>0</v>
      </c>
      <c r="R47" s="190"/>
      <c r="S47" s="190" t="s">
        <v>229</v>
      </c>
      <c r="T47" s="191" t="s">
        <v>145</v>
      </c>
      <c r="U47" s="160">
        <v>0</v>
      </c>
      <c r="V47" s="160">
        <f t="shared" si="6"/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180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85">
        <v>38</v>
      </c>
      <c r="B48" s="186" t="s">
        <v>536</v>
      </c>
      <c r="C48" s="194" t="s">
        <v>537</v>
      </c>
      <c r="D48" s="187" t="s">
        <v>449</v>
      </c>
      <c r="E48" s="188">
        <v>2</v>
      </c>
      <c r="F48" s="189"/>
      <c r="G48" s="190">
        <f t="shared" si="0"/>
        <v>0</v>
      </c>
      <c r="H48" s="189"/>
      <c r="I48" s="190">
        <f t="shared" si="1"/>
        <v>0</v>
      </c>
      <c r="J48" s="189"/>
      <c r="K48" s="190">
        <f t="shared" si="2"/>
        <v>0</v>
      </c>
      <c r="L48" s="190">
        <v>21</v>
      </c>
      <c r="M48" s="190">
        <f t="shared" si="3"/>
        <v>0</v>
      </c>
      <c r="N48" s="190">
        <v>0</v>
      </c>
      <c r="O48" s="190">
        <f t="shared" si="4"/>
        <v>0</v>
      </c>
      <c r="P48" s="190">
        <v>0</v>
      </c>
      <c r="Q48" s="190">
        <f t="shared" si="5"/>
        <v>0</v>
      </c>
      <c r="R48" s="190"/>
      <c r="S48" s="190" t="s">
        <v>229</v>
      </c>
      <c r="T48" s="191" t="s">
        <v>145</v>
      </c>
      <c r="U48" s="160">
        <v>0</v>
      </c>
      <c r="V48" s="160">
        <f t="shared" si="6"/>
        <v>0</v>
      </c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180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85">
        <v>39</v>
      </c>
      <c r="B49" s="186" t="s">
        <v>538</v>
      </c>
      <c r="C49" s="194" t="s">
        <v>539</v>
      </c>
      <c r="D49" s="187" t="s">
        <v>228</v>
      </c>
      <c r="E49" s="188">
        <v>1</v>
      </c>
      <c r="F49" s="189"/>
      <c r="G49" s="190">
        <f t="shared" si="0"/>
        <v>0</v>
      </c>
      <c r="H49" s="189"/>
      <c r="I49" s="190">
        <f t="shared" si="1"/>
        <v>0</v>
      </c>
      <c r="J49" s="189"/>
      <c r="K49" s="190">
        <f t="shared" si="2"/>
        <v>0</v>
      </c>
      <c r="L49" s="190">
        <v>21</v>
      </c>
      <c r="M49" s="190">
        <f t="shared" si="3"/>
        <v>0</v>
      </c>
      <c r="N49" s="190">
        <v>0</v>
      </c>
      <c r="O49" s="190">
        <f t="shared" si="4"/>
        <v>0</v>
      </c>
      <c r="P49" s="190">
        <v>0</v>
      </c>
      <c r="Q49" s="190">
        <f t="shared" si="5"/>
        <v>0</v>
      </c>
      <c r="R49" s="190"/>
      <c r="S49" s="190" t="s">
        <v>229</v>
      </c>
      <c r="T49" s="191" t="s">
        <v>145</v>
      </c>
      <c r="U49" s="160">
        <v>0</v>
      </c>
      <c r="V49" s="160">
        <f t="shared" si="6"/>
        <v>0</v>
      </c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180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85">
        <v>40</v>
      </c>
      <c r="B50" s="186" t="s">
        <v>540</v>
      </c>
      <c r="C50" s="194" t="s">
        <v>541</v>
      </c>
      <c r="D50" s="187" t="s">
        <v>228</v>
      </c>
      <c r="E50" s="188">
        <v>1</v>
      </c>
      <c r="F50" s="189"/>
      <c r="G50" s="190">
        <f t="shared" si="0"/>
        <v>0</v>
      </c>
      <c r="H50" s="189"/>
      <c r="I50" s="190">
        <f t="shared" si="1"/>
        <v>0</v>
      </c>
      <c r="J50" s="189"/>
      <c r="K50" s="190">
        <f t="shared" si="2"/>
        <v>0</v>
      </c>
      <c r="L50" s="190">
        <v>21</v>
      </c>
      <c r="M50" s="190">
        <f t="shared" si="3"/>
        <v>0</v>
      </c>
      <c r="N50" s="190">
        <v>0</v>
      </c>
      <c r="O50" s="190">
        <f t="shared" si="4"/>
        <v>0</v>
      </c>
      <c r="P50" s="190">
        <v>0</v>
      </c>
      <c r="Q50" s="190">
        <f t="shared" si="5"/>
        <v>0</v>
      </c>
      <c r="R50" s="190"/>
      <c r="S50" s="190" t="s">
        <v>229</v>
      </c>
      <c r="T50" s="191" t="s">
        <v>145</v>
      </c>
      <c r="U50" s="160">
        <v>0</v>
      </c>
      <c r="V50" s="160">
        <f t="shared" si="6"/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63" t="s">
        <v>139</v>
      </c>
      <c r="B51" s="164" t="s">
        <v>105</v>
      </c>
      <c r="C51" s="178" t="s">
        <v>106</v>
      </c>
      <c r="D51" s="165"/>
      <c r="E51" s="166"/>
      <c r="F51" s="167"/>
      <c r="G51" s="167">
        <f>SUMIF(AG52:AG66,"&lt;&gt;NOR",G52:G66)</f>
        <v>0</v>
      </c>
      <c r="H51" s="167"/>
      <c r="I51" s="167">
        <f>SUM(I52:I66)</f>
        <v>0</v>
      </c>
      <c r="J51" s="167"/>
      <c r="K51" s="167">
        <f>SUM(K52:K66)</f>
        <v>0</v>
      </c>
      <c r="L51" s="167"/>
      <c r="M51" s="167">
        <f>SUM(M52:M66)</f>
        <v>0</v>
      </c>
      <c r="N51" s="167"/>
      <c r="O51" s="167">
        <f>SUM(O52:O66)</f>
        <v>0</v>
      </c>
      <c r="P51" s="167"/>
      <c r="Q51" s="167">
        <f>SUM(Q52:Q66)</f>
        <v>0</v>
      </c>
      <c r="R51" s="167"/>
      <c r="S51" s="167"/>
      <c r="T51" s="168"/>
      <c r="U51" s="162"/>
      <c r="V51" s="162">
        <f>SUM(V52:V66)</f>
        <v>0</v>
      </c>
      <c r="W51" s="162"/>
      <c r="AG51" t="s">
        <v>140</v>
      </c>
    </row>
    <row r="52" spans="1:60" outlineLevel="1" x14ac:dyDescent="0.2">
      <c r="A52" s="185">
        <v>41</v>
      </c>
      <c r="B52" s="186" t="s">
        <v>542</v>
      </c>
      <c r="C52" s="194" t="s">
        <v>543</v>
      </c>
      <c r="D52" s="187" t="s">
        <v>193</v>
      </c>
      <c r="E52" s="188">
        <v>68</v>
      </c>
      <c r="F52" s="189"/>
      <c r="G52" s="190">
        <f t="shared" ref="G52:G66" si="7">ROUND(E52*F52,2)</f>
        <v>0</v>
      </c>
      <c r="H52" s="189"/>
      <c r="I52" s="190">
        <f t="shared" ref="I52:I66" si="8">ROUND(E52*H52,2)</f>
        <v>0</v>
      </c>
      <c r="J52" s="189"/>
      <c r="K52" s="190">
        <f t="shared" ref="K52:K66" si="9">ROUND(E52*J52,2)</f>
        <v>0</v>
      </c>
      <c r="L52" s="190">
        <v>21</v>
      </c>
      <c r="M52" s="190">
        <f t="shared" ref="M52:M66" si="10">G52*(1+L52/100)</f>
        <v>0</v>
      </c>
      <c r="N52" s="190">
        <v>0</v>
      </c>
      <c r="O52" s="190">
        <f t="shared" ref="O52:O66" si="11">ROUND(E52*N52,2)</f>
        <v>0</v>
      </c>
      <c r="P52" s="190">
        <v>0</v>
      </c>
      <c r="Q52" s="190">
        <f t="shared" ref="Q52:Q66" si="12">ROUND(E52*P52,2)</f>
        <v>0</v>
      </c>
      <c r="R52" s="190"/>
      <c r="S52" s="190" t="s">
        <v>229</v>
      </c>
      <c r="T52" s="191" t="s">
        <v>145</v>
      </c>
      <c r="U52" s="160">
        <v>0</v>
      </c>
      <c r="V52" s="160">
        <f t="shared" ref="V52:V66" si="13">ROUND(E52*U52,2)</f>
        <v>0</v>
      </c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180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85">
        <v>42</v>
      </c>
      <c r="B53" s="186" t="s">
        <v>542</v>
      </c>
      <c r="C53" s="194" t="s">
        <v>543</v>
      </c>
      <c r="D53" s="187" t="s">
        <v>193</v>
      </c>
      <c r="E53" s="188">
        <v>58</v>
      </c>
      <c r="F53" s="189"/>
      <c r="G53" s="190">
        <f t="shared" si="7"/>
        <v>0</v>
      </c>
      <c r="H53" s="189"/>
      <c r="I53" s="190">
        <f t="shared" si="8"/>
        <v>0</v>
      </c>
      <c r="J53" s="189"/>
      <c r="K53" s="190">
        <f t="shared" si="9"/>
        <v>0</v>
      </c>
      <c r="L53" s="190">
        <v>21</v>
      </c>
      <c r="M53" s="190">
        <f t="shared" si="10"/>
        <v>0</v>
      </c>
      <c r="N53" s="190">
        <v>0</v>
      </c>
      <c r="O53" s="190">
        <f t="shared" si="11"/>
        <v>0</v>
      </c>
      <c r="P53" s="190">
        <v>0</v>
      </c>
      <c r="Q53" s="190">
        <f t="shared" si="12"/>
        <v>0</v>
      </c>
      <c r="R53" s="190"/>
      <c r="S53" s="190" t="s">
        <v>229</v>
      </c>
      <c r="T53" s="191" t="s">
        <v>145</v>
      </c>
      <c r="U53" s="160">
        <v>0</v>
      </c>
      <c r="V53" s="160">
        <f t="shared" si="13"/>
        <v>0</v>
      </c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180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85">
        <v>43</v>
      </c>
      <c r="B54" s="186" t="s">
        <v>544</v>
      </c>
      <c r="C54" s="194" t="s">
        <v>545</v>
      </c>
      <c r="D54" s="187" t="s">
        <v>449</v>
      </c>
      <c r="E54" s="188">
        <v>28</v>
      </c>
      <c r="F54" s="189"/>
      <c r="G54" s="190">
        <f t="shared" si="7"/>
        <v>0</v>
      </c>
      <c r="H54" s="189"/>
      <c r="I54" s="190">
        <f t="shared" si="8"/>
        <v>0</v>
      </c>
      <c r="J54" s="189"/>
      <c r="K54" s="190">
        <f t="shared" si="9"/>
        <v>0</v>
      </c>
      <c r="L54" s="190">
        <v>21</v>
      </c>
      <c r="M54" s="190">
        <f t="shared" si="10"/>
        <v>0</v>
      </c>
      <c r="N54" s="190">
        <v>0</v>
      </c>
      <c r="O54" s="190">
        <f t="shared" si="11"/>
        <v>0</v>
      </c>
      <c r="P54" s="190">
        <v>0</v>
      </c>
      <c r="Q54" s="190">
        <f t="shared" si="12"/>
        <v>0</v>
      </c>
      <c r="R54" s="190"/>
      <c r="S54" s="190" t="s">
        <v>229</v>
      </c>
      <c r="T54" s="191" t="s">
        <v>145</v>
      </c>
      <c r="U54" s="160">
        <v>0</v>
      </c>
      <c r="V54" s="160">
        <f t="shared" si="13"/>
        <v>0</v>
      </c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180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85">
        <v>44</v>
      </c>
      <c r="B55" s="186" t="s">
        <v>544</v>
      </c>
      <c r="C55" s="194" t="s">
        <v>545</v>
      </c>
      <c r="D55" s="187" t="s">
        <v>449</v>
      </c>
      <c r="E55" s="188">
        <v>23</v>
      </c>
      <c r="F55" s="189"/>
      <c r="G55" s="190">
        <f t="shared" si="7"/>
        <v>0</v>
      </c>
      <c r="H55" s="189"/>
      <c r="I55" s="190">
        <f t="shared" si="8"/>
        <v>0</v>
      </c>
      <c r="J55" s="189"/>
      <c r="K55" s="190">
        <f t="shared" si="9"/>
        <v>0</v>
      </c>
      <c r="L55" s="190">
        <v>21</v>
      </c>
      <c r="M55" s="190">
        <f t="shared" si="10"/>
        <v>0</v>
      </c>
      <c r="N55" s="190">
        <v>0</v>
      </c>
      <c r="O55" s="190">
        <f t="shared" si="11"/>
        <v>0</v>
      </c>
      <c r="P55" s="190">
        <v>0</v>
      </c>
      <c r="Q55" s="190">
        <f t="shared" si="12"/>
        <v>0</v>
      </c>
      <c r="R55" s="190"/>
      <c r="S55" s="190" t="s">
        <v>229</v>
      </c>
      <c r="T55" s="191" t="s">
        <v>145</v>
      </c>
      <c r="U55" s="160">
        <v>0</v>
      </c>
      <c r="V55" s="160">
        <f t="shared" si="13"/>
        <v>0</v>
      </c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180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85">
        <v>45</v>
      </c>
      <c r="B56" s="186" t="s">
        <v>546</v>
      </c>
      <c r="C56" s="194" t="s">
        <v>547</v>
      </c>
      <c r="D56" s="187" t="s">
        <v>449</v>
      </c>
      <c r="E56" s="188">
        <v>3</v>
      </c>
      <c r="F56" s="189"/>
      <c r="G56" s="190">
        <f t="shared" si="7"/>
        <v>0</v>
      </c>
      <c r="H56" s="189"/>
      <c r="I56" s="190">
        <f t="shared" si="8"/>
        <v>0</v>
      </c>
      <c r="J56" s="189"/>
      <c r="K56" s="190">
        <f t="shared" si="9"/>
        <v>0</v>
      </c>
      <c r="L56" s="190">
        <v>21</v>
      </c>
      <c r="M56" s="190">
        <f t="shared" si="10"/>
        <v>0</v>
      </c>
      <c r="N56" s="190">
        <v>0</v>
      </c>
      <c r="O56" s="190">
        <f t="shared" si="11"/>
        <v>0</v>
      </c>
      <c r="P56" s="190">
        <v>0</v>
      </c>
      <c r="Q56" s="190">
        <f t="shared" si="12"/>
        <v>0</v>
      </c>
      <c r="R56" s="190"/>
      <c r="S56" s="190" t="s">
        <v>229</v>
      </c>
      <c r="T56" s="191" t="s">
        <v>145</v>
      </c>
      <c r="U56" s="160">
        <v>0</v>
      </c>
      <c r="V56" s="160">
        <f t="shared" si="13"/>
        <v>0</v>
      </c>
      <c r="W56" s="160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180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85">
        <v>46</v>
      </c>
      <c r="B57" s="186" t="s">
        <v>548</v>
      </c>
      <c r="C57" s="194" t="s">
        <v>549</v>
      </c>
      <c r="D57" s="187" t="s">
        <v>449</v>
      </c>
      <c r="E57" s="188">
        <v>51</v>
      </c>
      <c r="F57" s="189"/>
      <c r="G57" s="190">
        <f t="shared" si="7"/>
        <v>0</v>
      </c>
      <c r="H57" s="189"/>
      <c r="I57" s="190">
        <f t="shared" si="8"/>
        <v>0</v>
      </c>
      <c r="J57" s="189"/>
      <c r="K57" s="190">
        <f t="shared" si="9"/>
        <v>0</v>
      </c>
      <c r="L57" s="190">
        <v>21</v>
      </c>
      <c r="M57" s="190">
        <f t="shared" si="10"/>
        <v>0</v>
      </c>
      <c r="N57" s="190">
        <v>0</v>
      </c>
      <c r="O57" s="190">
        <f t="shared" si="11"/>
        <v>0</v>
      </c>
      <c r="P57" s="190">
        <v>0</v>
      </c>
      <c r="Q57" s="190">
        <f t="shared" si="12"/>
        <v>0</v>
      </c>
      <c r="R57" s="190"/>
      <c r="S57" s="190" t="s">
        <v>229</v>
      </c>
      <c r="T57" s="191" t="s">
        <v>145</v>
      </c>
      <c r="U57" s="160">
        <v>0</v>
      </c>
      <c r="V57" s="160">
        <f t="shared" si="13"/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180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85">
        <v>47</v>
      </c>
      <c r="B58" s="186" t="s">
        <v>550</v>
      </c>
      <c r="C58" s="194" t="s">
        <v>551</v>
      </c>
      <c r="D58" s="187" t="s">
        <v>449</v>
      </c>
      <c r="E58" s="188">
        <v>1</v>
      </c>
      <c r="F58" s="189"/>
      <c r="G58" s="190">
        <f t="shared" si="7"/>
        <v>0</v>
      </c>
      <c r="H58" s="189"/>
      <c r="I58" s="190">
        <f t="shared" si="8"/>
        <v>0</v>
      </c>
      <c r="J58" s="189"/>
      <c r="K58" s="190">
        <f t="shared" si="9"/>
        <v>0</v>
      </c>
      <c r="L58" s="190">
        <v>21</v>
      </c>
      <c r="M58" s="190">
        <f t="shared" si="10"/>
        <v>0</v>
      </c>
      <c r="N58" s="190">
        <v>0</v>
      </c>
      <c r="O58" s="190">
        <f t="shared" si="11"/>
        <v>0</v>
      </c>
      <c r="P58" s="190">
        <v>0</v>
      </c>
      <c r="Q58" s="190">
        <f t="shared" si="12"/>
        <v>0</v>
      </c>
      <c r="R58" s="190"/>
      <c r="S58" s="190" t="s">
        <v>229</v>
      </c>
      <c r="T58" s="191" t="s">
        <v>145</v>
      </c>
      <c r="U58" s="160">
        <v>0</v>
      </c>
      <c r="V58" s="160">
        <f t="shared" si="13"/>
        <v>0</v>
      </c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180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85">
        <v>48</v>
      </c>
      <c r="B59" s="186" t="s">
        <v>552</v>
      </c>
      <c r="C59" s="194" t="s">
        <v>553</v>
      </c>
      <c r="D59" s="187" t="s">
        <v>449</v>
      </c>
      <c r="E59" s="188">
        <v>4</v>
      </c>
      <c r="F59" s="189"/>
      <c r="G59" s="190">
        <f t="shared" si="7"/>
        <v>0</v>
      </c>
      <c r="H59" s="189"/>
      <c r="I59" s="190">
        <f t="shared" si="8"/>
        <v>0</v>
      </c>
      <c r="J59" s="189"/>
      <c r="K59" s="190">
        <f t="shared" si="9"/>
        <v>0</v>
      </c>
      <c r="L59" s="190">
        <v>21</v>
      </c>
      <c r="M59" s="190">
        <f t="shared" si="10"/>
        <v>0</v>
      </c>
      <c r="N59" s="190">
        <v>0</v>
      </c>
      <c r="O59" s="190">
        <f t="shared" si="11"/>
        <v>0</v>
      </c>
      <c r="P59" s="190">
        <v>0</v>
      </c>
      <c r="Q59" s="190">
        <f t="shared" si="12"/>
        <v>0</v>
      </c>
      <c r="R59" s="190"/>
      <c r="S59" s="190" t="s">
        <v>229</v>
      </c>
      <c r="T59" s="191" t="s">
        <v>145</v>
      </c>
      <c r="U59" s="160">
        <v>0</v>
      </c>
      <c r="V59" s="160">
        <f t="shared" si="13"/>
        <v>0</v>
      </c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180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85">
        <v>49</v>
      </c>
      <c r="B60" s="186" t="s">
        <v>554</v>
      </c>
      <c r="C60" s="194" t="s">
        <v>555</v>
      </c>
      <c r="D60" s="187" t="s">
        <v>449</v>
      </c>
      <c r="E60" s="188">
        <v>1</v>
      </c>
      <c r="F60" s="189"/>
      <c r="G60" s="190">
        <f t="shared" si="7"/>
        <v>0</v>
      </c>
      <c r="H60" s="189"/>
      <c r="I60" s="190">
        <f t="shared" si="8"/>
        <v>0</v>
      </c>
      <c r="J60" s="189"/>
      <c r="K60" s="190">
        <f t="shared" si="9"/>
        <v>0</v>
      </c>
      <c r="L60" s="190">
        <v>21</v>
      </c>
      <c r="M60" s="190">
        <f t="shared" si="10"/>
        <v>0</v>
      </c>
      <c r="N60" s="190">
        <v>0</v>
      </c>
      <c r="O60" s="190">
        <f t="shared" si="11"/>
        <v>0</v>
      </c>
      <c r="P60" s="190">
        <v>0</v>
      </c>
      <c r="Q60" s="190">
        <f t="shared" si="12"/>
        <v>0</v>
      </c>
      <c r="R60" s="190"/>
      <c r="S60" s="190" t="s">
        <v>229</v>
      </c>
      <c r="T60" s="191" t="s">
        <v>145</v>
      </c>
      <c r="U60" s="160">
        <v>0</v>
      </c>
      <c r="V60" s="160">
        <f t="shared" si="13"/>
        <v>0</v>
      </c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180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85">
        <v>50</v>
      </c>
      <c r="B61" s="186" t="s">
        <v>556</v>
      </c>
      <c r="C61" s="194" t="s">
        <v>557</v>
      </c>
      <c r="D61" s="187" t="s">
        <v>449</v>
      </c>
      <c r="E61" s="188">
        <v>23</v>
      </c>
      <c r="F61" s="189"/>
      <c r="G61" s="190">
        <f t="shared" si="7"/>
        <v>0</v>
      </c>
      <c r="H61" s="189"/>
      <c r="I61" s="190">
        <f t="shared" si="8"/>
        <v>0</v>
      </c>
      <c r="J61" s="189"/>
      <c r="K61" s="190">
        <f t="shared" si="9"/>
        <v>0</v>
      </c>
      <c r="L61" s="190">
        <v>21</v>
      </c>
      <c r="M61" s="190">
        <f t="shared" si="10"/>
        <v>0</v>
      </c>
      <c r="N61" s="190">
        <v>0</v>
      </c>
      <c r="O61" s="190">
        <f t="shared" si="11"/>
        <v>0</v>
      </c>
      <c r="P61" s="190">
        <v>0</v>
      </c>
      <c r="Q61" s="190">
        <f t="shared" si="12"/>
        <v>0</v>
      </c>
      <c r="R61" s="190"/>
      <c r="S61" s="190" t="s">
        <v>229</v>
      </c>
      <c r="T61" s="191" t="s">
        <v>145</v>
      </c>
      <c r="U61" s="160">
        <v>0</v>
      </c>
      <c r="V61" s="160">
        <f t="shared" si="13"/>
        <v>0</v>
      </c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180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85">
        <v>51</v>
      </c>
      <c r="B62" s="186" t="s">
        <v>558</v>
      </c>
      <c r="C62" s="194" t="s">
        <v>559</v>
      </c>
      <c r="D62" s="187" t="s">
        <v>449</v>
      </c>
      <c r="E62" s="188">
        <v>1</v>
      </c>
      <c r="F62" s="189"/>
      <c r="G62" s="190">
        <f t="shared" si="7"/>
        <v>0</v>
      </c>
      <c r="H62" s="189"/>
      <c r="I62" s="190">
        <f t="shared" si="8"/>
        <v>0</v>
      </c>
      <c r="J62" s="189"/>
      <c r="K62" s="190">
        <f t="shared" si="9"/>
        <v>0</v>
      </c>
      <c r="L62" s="190">
        <v>21</v>
      </c>
      <c r="M62" s="190">
        <f t="shared" si="10"/>
        <v>0</v>
      </c>
      <c r="N62" s="190">
        <v>0</v>
      </c>
      <c r="O62" s="190">
        <f t="shared" si="11"/>
        <v>0</v>
      </c>
      <c r="P62" s="190">
        <v>0</v>
      </c>
      <c r="Q62" s="190">
        <f t="shared" si="12"/>
        <v>0</v>
      </c>
      <c r="R62" s="190"/>
      <c r="S62" s="190" t="s">
        <v>229</v>
      </c>
      <c r="T62" s="191" t="s">
        <v>145</v>
      </c>
      <c r="U62" s="160">
        <v>0</v>
      </c>
      <c r="V62" s="160">
        <f t="shared" si="13"/>
        <v>0</v>
      </c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180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85">
        <v>52</v>
      </c>
      <c r="B63" s="186" t="s">
        <v>560</v>
      </c>
      <c r="C63" s="194" t="s">
        <v>561</v>
      </c>
      <c r="D63" s="187" t="s">
        <v>193</v>
      </c>
      <c r="E63" s="188">
        <v>120</v>
      </c>
      <c r="F63" s="189"/>
      <c r="G63" s="190">
        <f t="shared" si="7"/>
        <v>0</v>
      </c>
      <c r="H63" s="189"/>
      <c r="I63" s="190">
        <f t="shared" si="8"/>
        <v>0</v>
      </c>
      <c r="J63" s="189"/>
      <c r="K63" s="190">
        <f t="shared" si="9"/>
        <v>0</v>
      </c>
      <c r="L63" s="190">
        <v>21</v>
      </c>
      <c r="M63" s="190">
        <f t="shared" si="10"/>
        <v>0</v>
      </c>
      <c r="N63" s="190">
        <v>0</v>
      </c>
      <c r="O63" s="190">
        <f t="shared" si="11"/>
        <v>0</v>
      </c>
      <c r="P63" s="190">
        <v>0</v>
      </c>
      <c r="Q63" s="190">
        <f t="shared" si="12"/>
        <v>0</v>
      </c>
      <c r="R63" s="190"/>
      <c r="S63" s="190" t="s">
        <v>229</v>
      </c>
      <c r="T63" s="191" t="s">
        <v>145</v>
      </c>
      <c r="U63" s="160">
        <v>0</v>
      </c>
      <c r="V63" s="160">
        <f t="shared" si="13"/>
        <v>0</v>
      </c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180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85">
        <v>53</v>
      </c>
      <c r="B64" s="186" t="s">
        <v>562</v>
      </c>
      <c r="C64" s="194" t="s">
        <v>563</v>
      </c>
      <c r="D64" s="187" t="s">
        <v>193</v>
      </c>
      <c r="E64" s="188">
        <v>65</v>
      </c>
      <c r="F64" s="189"/>
      <c r="G64" s="190">
        <f t="shared" si="7"/>
        <v>0</v>
      </c>
      <c r="H64" s="189"/>
      <c r="I64" s="190">
        <f t="shared" si="8"/>
        <v>0</v>
      </c>
      <c r="J64" s="189"/>
      <c r="K64" s="190">
        <f t="shared" si="9"/>
        <v>0</v>
      </c>
      <c r="L64" s="190">
        <v>21</v>
      </c>
      <c r="M64" s="190">
        <f t="shared" si="10"/>
        <v>0</v>
      </c>
      <c r="N64" s="190">
        <v>0</v>
      </c>
      <c r="O64" s="190">
        <f t="shared" si="11"/>
        <v>0</v>
      </c>
      <c r="P64" s="190">
        <v>0</v>
      </c>
      <c r="Q64" s="190">
        <f t="shared" si="12"/>
        <v>0</v>
      </c>
      <c r="R64" s="190"/>
      <c r="S64" s="190" t="s">
        <v>229</v>
      </c>
      <c r="T64" s="191" t="s">
        <v>145</v>
      </c>
      <c r="U64" s="160">
        <v>0</v>
      </c>
      <c r="V64" s="160">
        <f t="shared" si="13"/>
        <v>0</v>
      </c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180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85">
        <v>54</v>
      </c>
      <c r="B65" s="186" t="s">
        <v>564</v>
      </c>
      <c r="C65" s="194" t="s">
        <v>565</v>
      </c>
      <c r="D65" s="187" t="s">
        <v>449</v>
      </c>
      <c r="E65" s="188">
        <v>23</v>
      </c>
      <c r="F65" s="189"/>
      <c r="G65" s="190">
        <f t="shared" si="7"/>
        <v>0</v>
      </c>
      <c r="H65" s="189"/>
      <c r="I65" s="190">
        <f t="shared" si="8"/>
        <v>0</v>
      </c>
      <c r="J65" s="189"/>
      <c r="K65" s="190">
        <f t="shared" si="9"/>
        <v>0</v>
      </c>
      <c r="L65" s="190">
        <v>21</v>
      </c>
      <c r="M65" s="190">
        <f t="shared" si="10"/>
        <v>0</v>
      </c>
      <c r="N65" s="190">
        <v>0</v>
      </c>
      <c r="O65" s="190">
        <f t="shared" si="11"/>
        <v>0</v>
      </c>
      <c r="P65" s="190">
        <v>0</v>
      </c>
      <c r="Q65" s="190">
        <f t="shared" si="12"/>
        <v>0</v>
      </c>
      <c r="R65" s="190"/>
      <c r="S65" s="190" t="s">
        <v>229</v>
      </c>
      <c r="T65" s="191" t="s">
        <v>145</v>
      </c>
      <c r="U65" s="160">
        <v>0</v>
      </c>
      <c r="V65" s="160">
        <f t="shared" si="13"/>
        <v>0</v>
      </c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180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85">
        <v>55</v>
      </c>
      <c r="B66" s="186" t="s">
        <v>566</v>
      </c>
      <c r="C66" s="194" t="s">
        <v>567</v>
      </c>
      <c r="D66" s="187" t="s">
        <v>228</v>
      </c>
      <c r="E66" s="188">
        <v>1</v>
      </c>
      <c r="F66" s="189"/>
      <c r="G66" s="190">
        <f t="shared" si="7"/>
        <v>0</v>
      </c>
      <c r="H66" s="189"/>
      <c r="I66" s="190">
        <f t="shared" si="8"/>
        <v>0</v>
      </c>
      <c r="J66" s="189"/>
      <c r="K66" s="190">
        <f t="shared" si="9"/>
        <v>0</v>
      </c>
      <c r="L66" s="190">
        <v>21</v>
      </c>
      <c r="M66" s="190">
        <f t="shared" si="10"/>
        <v>0</v>
      </c>
      <c r="N66" s="190">
        <v>0</v>
      </c>
      <c r="O66" s="190">
        <f t="shared" si="11"/>
        <v>0</v>
      </c>
      <c r="P66" s="190">
        <v>0</v>
      </c>
      <c r="Q66" s="190">
        <f t="shared" si="12"/>
        <v>0</v>
      </c>
      <c r="R66" s="190"/>
      <c r="S66" s="190" t="s">
        <v>229</v>
      </c>
      <c r="T66" s="191" t="s">
        <v>145</v>
      </c>
      <c r="U66" s="160">
        <v>0</v>
      </c>
      <c r="V66" s="160">
        <f t="shared" si="13"/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180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63" t="s">
        <v>139</v>
      </c>
      <c r="B67" s="164" t="s">
        <v>107</v>
      </c>
      <c r="C67" s="178" t="s">
        <v>108</v>
      </c>
      <c r="D67" s="165"/>
      <c r="E67" s="166"/>
      <c r="F67" s="167"/>
      <c r="G67" s="167">
        <f>SUMIF(AG68:AG73,"&lt;&gt;NOR",G68:G73)</f>
        <v>0</v>
      </c>
      <c r="H67" s="167"/>
      <c r="I67" s="167">
        <f>SUM(I68:I73)</f>
        <v>0</v>
      </c>
      <c r="J67" s="167"/>
      <c r="K67" s="167">
        <f>SUM(K68:K73)</f>
        <v>0</v>
      </c>
      <c r="L67" s="167"/>
      <c r="M67" s="167">
        <f>SUM(M68:M73)</f>
        <v>0</v>
      </c>
      <c r="N67" s="167"/>
      <c r="O67" s="167">
        <f>SUM(O68:O73)</f>
        <v>0</v>
      </c>
      <c r="P67" s="167"/>
      <c r="Q67" s="167">
        <f>SUM(Q68:Q73)</f>
        <v>0</v>
      </c>
      <c r="R67" s="167"/>
      <c r="S67" s="167"/>
      <c r="T67" s="168"/>
      <c r="U67" s="162"/>
      <c r="V67" s="162">
        <f>SUM(V68:V73)</f>
        <v>0</v>
      </c>
      <c r="W67" s="162"/>
      <c r="AG67" t="s">
        <v>140</v>
      </c>
    </row>
    <row r="68" spans="1:60" outlineLevel="1" x14ac:dyDescent="0.2">
      <c r="A68" s="185">
        <v>56</v>
      </c>
      <c r="B68" s="186" t="s">
        <v>568</v>
      </c>
      <c r="C68" s="194" t="s">
        <v>569</v>
      </c>
      <c r="D68" s="187" t="s">
        <v>449</v>
      </c>
      <c r="E68" s="188">
        <v>5</v>
      </c>
      <c r="F68" s="189"/>
      <c r="G68" s="190">
        <f t="shared" ref="G68:G73" si="14">ROUND(E68*F68,2)</f>
        <v>0</v>
      </c>
      <c r="H68" s="189"/>
      <c r="I68" s="190">
        <f t="shared" ref="I68:I73" si="15">ROUND(E68*H68,2)</f>
        <v>0</v>
      </c>
      <c r="J68" s="189"/>
      <c r="K68" s="190">
        <f t="shared" ref="K68:K73" si="16">ROUND(E68*J68,2)</f>
        <v>0</v>
      </c>
      <c r="L68" s="190">
        <v>21</v>
      </c>
      <c r="M68" s="190">
        <f t="shared" ref="M68:M73" si="17">G68*(1+L68/100)</f>
        <v>0</v>
      </c>
      <c r="N68" s="190">
        <v>0</v>
      </c>
      <c r="O68" s="190">
        <f t="shared" ref="O68:O73" si="18">ROUND(E68*N68,2)</f>
        <v>0</v>
      </c>
      <c r="P68" s="190">
        <v>0</v>
      </c>
      <c r="Q68" s="190">
        <f t="shared" ref="Q68:Q73" si="19">ROUND(E68*P68,2)</f>
        <v>0</v>
      </c>
      <c r="R68" s="190"/>
      <c r="S68" s="190" t="s">
        <v>229</v>
      </c>
      <c r="T68" s="191" t="s">
        <v>145</v>
      </c>
      <c r="U68" s="160">
        <v>0</v>
      </c>
      <c r="V68" s="160">
        <f t="shared" ref="V68:V73" si="20">ROUND(E68*U68,2)</f>
        <v>0</v>
      </c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180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85">
        <v>57</v>
      </c>
      <c r="B69" s="186" t="s">
        <v>570</v>
      </c>
      <c r="C69" s="194" t="s">
        <v>571</v>
      </c>
      <c r="D69" s="187" t="s">
        <v>449</v>
      </c>
      <c r="E69" s="188">
        <v>5</v>
      </c>
      <c r="F69" s="189"/>
      <c r="G69" s="190">
        <f t="shared" si="14"/>
        <v>0</v>
      </c>
      <c r="H69" s="189"/>
      <c r="I69" s="190">
        <f t="shared" si="15"/>
        <v>0</v>
      </c>
      <c r="J69" s="189"/>
      <c r="K69" s="190">
        <f t="shared" si="16"/>
        <v>0</v>
      </c>
      <c r="L69" s="190">
        <v>21</v>
      </c>
      <c r="M69" s="190">
        <f t="shared" si="17"/>
        <v>0</v>
      </c>
      <c r="N69" s="190">
        <v>0</v>
      </c>
      <c r="O69" s="190">
        <f t="shared" si="18"/>
        <v>0</v>
      </c>
      <c r="P69" s="190">
        <v>0</v>
      </c>
      <c r="Q69" s="190">
        <f t="shared" si="19"/>
        <v>0</v>
      </c>
      <c r="R69" s="190"/>
      <c r="S69" s="190" t="s">
        <v>229</v>
      </c>
      <c r="T69" s="191" t="s">
        <v>145</v>
      </c>
      <c r="U69" s="160">
        <v>0</v>
      </c>
      <c r="V69" s="160">
        <f t="shared" si="20"/>
        <v>0</v>
      </c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180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85">
        <v>58</v>
      </c>
      <c r="B70" s="186" t="s">
        <v>572</v>
      </c>
      <c r="C70" s="194" t="s">
        <v>573</v>
      </c>
      <c r="D70" s="187" t="s">
        <v>193</v>
      </c>
      <c r="E70" s="188">
        <v>58</v>
      </c>
      <c r="F70" s="189"/>
      <c r="G70" s="190">
        <f t="shared" si="14"/>
        <v>0</v>
      </c>
      <c r="H70" s="189"/>
      <c r="I70" s="190">
        <f t="shared" si="15"/>
        <v>0</v>
      </c>
      <c r="J70" s="189"/>
      <c r="K70" s="190">
        <f t="shared" si="16"/>
        <v>0</v>
      </c>
      <c r="L70" s="190">
        <v>21</v>
      </c>
      <c r="M70" s="190">
        <f t="shared" si="17"/>
        <v>0</v>
      </c>
      <c r="N70" s="190">
        <v>0</v>
      </c>
      <c r="O70" s="190">
        <f t="shared" si="18"/>
        <v>0</v>
      </c>
      <c r="P70" s="190">
        <v>0</v>
      </c>
      <c r="Q70" s="190">
        <f t="shared" si="19"/>
        <v>0</v>
      </c>
      <c r="R70" s="190"/>
      <c r="S70" s="190" t="s">
        <v>229</v>
      </c>
      <c r="T70" s="191" t="s">
        <v>145</v>
      </c>
      <c r="U70" s="160">
        <v>0</v>
      </c>
      <c r="V70" s="160">
        <f t="shared" si="20"/>
        <v>0</v>
      </c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180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85">
        <v>59</v>
      </c>
      <c r="B71" s="186" t="s">
        <v>574</v>
      </c>
      <c r="C71" s="194" t="s">
        <v>575</v>
      </c>
      <c r="D71" s="187" t="s">
        <v>193</v>
      </c>
      <c r="E71" s="188">
        <v>222</v>
      </c>
      <c r="F71" s="189"/>
      <c r="G71" s="190">
        <f t="shared" si="14"/>
        <v>0</v>
      </c>
      <c r="H71" s="189"/>
      <c r="I71" s="190">
        <f t="shared" si="15"/>
        <v>0</v>
      </c>
      <c r="J71" s="189"/>
      <c r="K71" s="190">
        <f t="shared" si="16"/>
        <v>0</v>
      </c>
      <c r="L71" s="190">
        <v>21</v>
      </c>
      <c r="M71" s="190">
        <f t="shared" si="17"/>
        <v>0</v>
      </c>
      <c r="N71" s="190">
        <v>0</v>
      </c>
      <c r="O71" s="190">
        <f t="shared" si="18"/>
        <v>0</v>
      </c>
      <c r="P71" s="190">
        <v>0</v>
      </c>
      <c r="Q71" s="190">
        <f t="shared" si="19"/>
        <v>0</v>
      </c>
      <c r="R71" s="190"/>
      <c r="S71" s="190" t="s">
        <v>229</v>
      </c>
      <c r="T71" s="191" t="s">
        <v>145</v>
      </c>
      <c r="U71" s="160">
        <v>0</v>
      </c>
      <c r="V71" s="160">
        <f t="shared" si="20"/>
        <v>0</v>
      </c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180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85">
        <v>60</v>
      </c>
      <c r="B72" s="186" t="s">
        <v>576</v>
      </c>
      <c r="C72" s="194" t="s">
        <v>577</v>
      </c>
      <c r="D72" s="187" t="s">
        <v>193</v>
      </c>
      <c r="E72" s="188">
        <v>58</v>
      </c>
      <c r="F72" s="189"/>
      <c r="G72" s="190">
        <f t="shared" si="14"/>
        <v>0</v>
      </c>
      <c r="H72" s="189"/>
      <c r="I72" s="190">
        <f t="shared" si="15"/>
        <v>0</v>
      </c>
      <c r="J72" s="189"/>
      <c r="K72" s="190">
        <f t="shared" si="16"/>
        <v>0</v>
      </c>
      <c r="L72" s="190">
        <v>21</v>
      </c>
      <c r="M72" s="190">
        <f t="shared" si="17"/>
        <v>0</v>
      </c>
      <c r="N72" s="190">
        <v>0</v>
      </c>
      <c r="O72" s="190">
        <f t="shared" si="18"/>
        <v>0</v>
      </c>
      <c r="P72" s="190">
        <v>0</v>
      </c>
      <c r="Q72" s="190">
        <f t="shared" si="19"/>
        <v>0</v>
      </c>
      <c r="R72" s="190"/>
      <c r="S72" s="190" t="s">
        <v>229</v>
      </c>
      <c r="T72" s="191" t="s">
        <v>145</v>
      </c>
      <c r="U72" s="160">
        <v>0</v>
      </c>
      <c r="V72" s="160">
        <f t="shared" si="20"/>
        <v>0</v>
      </c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180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69">
        <v>61</v>
      </c>
      <c r="B73" s="170" t="s">
        <v>578</v>
      </c>
      <c r="C73" s="179" t="s">
        <v>579</v>
      </c>
      <c r="D73" s="171" t="s">
        <v>228</v>
      </c>
      <c r="E73" s="172">
        <v>1</v>
      </c>
      <c r="F73" s="173"/>
      <c r="G73" s="174">
        <f t="shared" si="14"/>
        <v>0</v>
      </c>
      <c r="H73" s="173"/>
      <c r="I73" s="174">
        <f t="shared" si="15"/>
        <v>0</v>
      </c>
      <c r="J73" s="173"/>
      <c r="K73" s="174">
        <f t="shared" si="16"/>
        <v>0</v>
      </c>
      <c r="L73" s="174">
        <v>21</v>
      </c>
      <c r="M73" s="174">
        <f t="shared" si="17"/>
        <v>0</v>
      </c>
      <c r="N73" s="174">
        <v>0</v>
      </c>
      <c r="O73" s="174">
        <f t="shared" si="18"/>
        <v>0</v>
      </c>
      <c r="P73" s="174">
        <v>0</v>
      </c>
      <c r="Q73" s="174">
        <f t="shared" si="19"/>
        <v>0</v>
      </c>
      <c r="R73" s="174"/>
      <c r="S73" s="174" t="s">
        <v>229</v>
      </c>
      <c r="T73" s="175" t="s">
        <v>145</v>
      </c>
      <c r="U73" s="160">
        <v>0</v>
      </c>
      <c r="V73" s="160">
        <f t="shared" si="20"/>
        <v>0</v>
      </c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180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5"/>
      <c r="B74" s="6"/>
      <c r="C74" s="180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 x14ac:dyDescent="0.2">
      <c r="A75" s="153"/>
      <c r="B75" s="154" t="s">
        <v>29</v>
      </c>
      <c r="C75" s="181"/>
      <c r="D75" s="155"/>
      <c r="E75" s="156"/>
      <c r="F75" s="156"/>
      <c r="G75" s="177">
        <f>G8+G51+G67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165</v>
      </c>
    </row>
    <row r="76" spans="1:60" x14ac:dyDescent="0.2">
      <c r="A76" s="253" t="s">
        <v>166</v>
      </c>
      <c r="B76" s="253"/>
      <c r="C76" s="180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5"/>
      <c r="B77" s="6" t="s">
        <v>167</v>
      </c>
      <c r="C77" s="180" t="s">
        <v>168</v>
      </c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G77" t="s">
        <v>169</v>
      </c>
    </row>
    <row r="78" spans="1:60" x14ac:dyDescent="0.2">
      <c r="A78" s="5"/>
      <c r="B78" s="6" t="s">
        <v>170</v>
      </c>
      <c r="C78" s="180" t="s">
        <v>171</v>
      </c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G78" t="s">
        <v>172</v>
      </c>
    </row>
    <row r="79" spans="1:60" x14ac:dyDescent="0.2">
      <c r="A79" s="5"/>
      <c r="B79" s="6"/>
      <c r="C79" s="180" t="s">
        <v>173</v>
      </c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G79" t="s">
        <v>174</v>
      </c>
    </row>
    <row r="80" spans="1:60" x14ac:dyDescent="0.2">
      <c r="A80" s="5"/>
      <c r="B80" s="6"/>
      <c r="C80" s="180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3:33" x14ac:dyDescent="0.2">
      <c r="C81" s="182"/>
      <c r="D81" s="141"/>
      <c r="AG81" t="s">
        <v>175</v>
      </c>
    </row>
    <row r="82" spans="3:33" x14ac:dyDescent="0.2">
      <c r="D82" s="141"/>
    </row>
    <row r="83" spans="3:33" x14ac:dyDescent="0.2">
      <c r="D83" s="141"/>
    </row>
    <row r="84" spans="3:33" x14ac:dyDescent="0.2">
      <c r="D84" s="141"/>
    </row>
    <row r="85" spans="3:33" x14ac:dyDescent="0.2">
      <c r="D85" s="141"/>
    </row>
    <row r="86" spans="3:33" x14ac:dyDescent="0.2">
      <c r="D86" s="141"/>
    </row>
    <row r="87" spans="3:33" x14ac:dyDescent="0.2">
      <c r="D87" s="141"/>
    </row>
    <row r="88" spans="3:33" x14ac:dyDescent="0.2">
      <c r="D88" s="141"/>
    </row>
    <row r="89" spans="3:33" x14ac:dyDescent="0.2">
      <c r="D89" s="141"/>
    </row>
    <row r="90" spans="3:33" x14ac:dyDescent="0.2">
      <c r="D90" s="141"/>
    </row>
    <row r="91" spans="3:33" x14ac:dyDescent="0.2">
      <c r="D91" s="141"/>
    </row>
    <row r="92" spans="3:33" x14ac:dyDescent="0.2">
      <c r="D92" s="141"/>
    </row>
    <row r="93" spans="3:33" x14ac:dyDescent="0.2">
      <c r="D93" s="141"/>
    </row>
    <row r="94" spans="3:33" x14ac:dyDescent="0.2">
      <c r="D94" s="141"/>
    </row>
    <row r="95" spans="3:33" x14ac:dyDescent="0.2">
      <c r="D95" s="141"/>
    </row>
    <row r="96" spans="3:33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86D9" sheet="1"/>
  <mergeCells count="5">
    <mergeCell ref="A1:G1"/>
    <mergeCell ref="C2:G2"/>
    <mergeCell ref="C3:G3"/>
    <mergeCell ref="C4:G4"/>
    <mergeCell ref="A76:B7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01-0_VON</vt:lpstr>
      <vt:lpstr>01-1_Stavební práce</vt:lpstr>
      <vt:lpstr>01-2_ZTI</vt:lpstr>
      <vt:lpstr>01-3_elektro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'01-0_VON'!Názvy_tisku</vt:lpstr>
      <vt:lpstr>'01-1_Stavební práce'!Názvy_tisku</vt:lpstr>
      <vt:lpstr>'01-2_ZTI'!Názvy_tisku</vt:lpstr>
      <vt:lpstr>'01-3_elektro'!Názvy_tisku</vt:lpstr>
      <vt:lpstr>oadresa</vt:lpstr>
      <vt:lpstr>Stavba!Objednatel</vt:lpstr>
      <vt:lpstr>Stavba!Objekt</vt:lpstr>
      <vt:lpstr>'01-0_VON'!Oblast_tisku</vt:lpstr>
      <vt:lpstr>'01-1_Stavební práce'!Oblast_tisku</vt:lpstr>
      <vt:lpstr>'01-2_ZTI'!Oblast_tisku</vt:lpstr>
      <vt:lpstr>'01-3_elektro'!Oblast_tisku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Soňa Mrkvicová</cp:lastModifiedBy>
  <cp:lastPrinted>2019-05-21T13:09:08Z</cp:lastPrinted>
  <dcterms:created xsi:type="dcterms:W3CDTF">2009-04-08T07:15:50Z</dcterms:created>
  <dcterms:modified xsi:type="dcterms:W3CDTF">2019-10-21T13:25:00Z</dcterms:modified>
</cp:coreProperties>
</file>